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95" windowWidth="9660" windowHeight="6405" tabRatio="751" firstSheet="1" activeTab="3"/>
  </bookViews>
  <sheets>
    <sheet name="00000" sheetId="1" state="veryHidden" r:id="rId1"/>
    <sheet name="Profit &amp; loss" sheetId="2" r:id="rId2"/>
    <sheet name="Balance sheet" sheetId="3" r:id="rId3"/>
    <sheet name="Equity" sheetId="4" r:id="rId4"/>
    <sheet name="Cashflow" sheetId="5" r:id="rId5"/>
  </sheets>
  <definedNames>
    <definedName name="_xlnm.Print_Area" localSheetId="1">'Profit &amp; loss'!$A$1:$I$51</definedName>
  </definedNames>
  <calcPr fullCalcOnLoad="1"/>
</workbook>
</file>

<file path=xl/sharedStrings.xml><?xml version="1.0" encoding="utf-8"?>
<sst xmlns="http://schemas.openxmlformats.org/spreadsheetml/2006/main" count="212" uniqueCount="167">
  <si>
    <t>Share capital</t>
  </si>
  <si>
    <t>Revenue</t>
  </si>
  <si>
    <t>Other operating income</t>
  </si>
  <si>
    <t>Profit from operations</t>
  </si>
  <si>
    <t>Profit before tax</t>
  </si>
  <si>
    <t>PMB Technology Berhad</t>
  </si>
  <si>
    <t>Share premium</t>
  </si>
  <si>
    <t>Total</t>
  </si>
  <si>
    <t>RM'000</t>
  </si>
  <si>
    <t>Operating expenses</t>
  </si>
  <si>
    <t>Current assets</t>
  </si>
  <si>
    <t>Taxation</t>
  </si>
  <si>
    <t>CONDENSED CONSOLIDATED BALANCE SHEETS</t>
  </si>
  <si>
    <t>Current Liabilities</t>
  </si>
  <si>
    <t>(The Condensed Consolidated Balance Sheets should be read in conjunction with the Annual Financial</t>
  </si>
  <si>
    <t xml:space="preserve">      Profit before taxation</t>
  </si>
  <si>
    <t xml:space="preserve">      Adjustment for:</t>
  </si>
  <si>
    <t xml:space="preserve">          Amortisation of goodwill</t>
  </si>
  <si>
    <t xml:space="preserve">          Interest expense</t>
  </si>
  <si>
    <t xml:space="preserve">      Changes in working capital:</t>
  </si>
  <si>
    <t xml:space="preserve">      Income taxes paid</t>
  </si>
  <si>
    <t xml:space="preserve">      Interest expenses paid</t>
  </si>
  <si>
    <t xml:space="preserve">      Purchase of property, plant and equipment</t>
  </si>
  <si>
    <t>CONDENSED CONSOLIDATED STATEMENTS OF CHANGES IN EQUITY</t>
  </si>
  <si>
    <t>CONDENSED CONSOLIDATED INCOME STATEMENTS</t>
  </si>
  <si>
    <t xml:space="preserve">          Depreciation</t>
  </si>
  <si>
    <t xml:space="preserve">           Trade and other receivables</t>
  </si>
  <si>
    <t xml:space="preserve">           Trade and other payables</t>
  </si>
  <si>
    <t>CASH FLOWS FROM OPERATING ACTIVITIES</t>
  </si>
  <si>
    <t>CASH FLOWS FROM INVESTING ACTIVITIES</t>
  </si>
  <si>
    <t>CASH FLOW FROM FINANCING ACTIVITIES</t>
  </si>
  <si>
    <t>CASH AND CASH EQUIVALENTS AT BEGINNING OF PERIOD</t>
  </si>
  <si>
    <t>CASH AND CASH EQUIVALENTS AT END OF PERIOD</t>
  </si>
  <si>
    <t>CONDENSED CONSOLIDATED CASH FLOW STATEMENTS</t>
  </si>
  <si>
    <t>(The Condensed Consolidated Cash Flow Statements should be read in conjunction with the Annual Financial</t>
  </si>
  <si>
    <t>(Company No.584257-X)</t>
  </si>
  <si>
    <t>QUARTER</t>
  </si>
  <si>
    <t xml:space="preserve"> </t>
  </si>
  <si>
    <t>CURRENT YEAR</t>
  </si>
  <si>
    <t>TO DATE</t>
  </si>
  <si>
    <t>PRECEDING YEAR</t>
  </si>
  <si>
    <t xml:space="preserve">             CUMULATIVE QUARTER</t>
  </si>
  <si>
    <t xml:space="preserve">PRECEDING YEAR </t>
  </si>
  <si>
    <t xml:space="preserve">CURRENT </t>
  </si>
  <si>
    <t>AS AT</t>
  </si>
  <si>
    <t>FINANCIAL</t>
  </si>
  <si>
    <t>YEAR END</t>
  </si>
  <si>
    <t>FOR THE</t>
  </si>
  <si>
    <t>Deferred taxation</t>
  </si>
  <si>
    <t>Finance costs</t>
  </si>
  <si>
    <t>Basic earning per share</t>
  </si>
  <si>
    <t>Property, plant and equipment</t>
  </si>
  <si>
    <t>Goodwill</t>
  </si>
  <si>
    <t>Retained profit</t>
  </si>
  <si>
    <t>Minority interests</t>
  </si>
  <si>
    <t>Negative goodwill</t>
  </si>
  <si>
    <t>Hire purchase and finance lease creditors</t>
  </si>
  <si>
    <t>The Cash &amp; cash equivalents comprise:</t>
  </si>
  <si>
    <t>Cash &amp; bank balances</t>
  </si>
  <si>
    <t>Bank overdraft</t>
  </si>
  <si>
    <t>Movement during the period</t>
  </si>
  <si>
    <t>Term loan</t>
  </si>
  <si>
    <t xml:space="preserve">(The Condensed Consolidated Income Statements should be read in conjunction with the Annual </t>
  </si>
  <si>
    <t>(based on 80,000,000 ordinary shares</t>
  </si>
  <si>
    <t>of RM0.50 each)</t>
  </si>
  <si>
    <t xml:space="preserve">      -   Final dividend paid for the </t>
  </si>
  <si>
    <t xml:space="preserve">           Inventories &amp; amount due from customers</t>
  </si>
  <si>
    <t xml:space="preserve">      Operating profit before working capital changes</t>
  </si>
  <si>
    <t xml:space="preserve">          financial year ended 31 Dec 2004</t>
  </si>
  <si>
    <t xml:space="preserve">      Proceeds from term loan</t>
  </si>
  <si>
    <t xml:space="preserve">      Net cash used in investing activities</t>
  </si>
  <si>
    <t xml:space="preserve">      Dividend</t>
  </si>
  <si>
    <t>Investment properties</t>
  </si>
  <si>
    <t>Financial Statements for the year ended 31 December 2005)</t>
  </si>
  <si>
    <t>Statements for the year ended 31 December 2005)</t>
  </si>
  <si>
    <t>31-DEC-05</t>
  </si>
  <si>
    <t>At 1 January 2006 (restated)</t>
  </si>
  <si>
    <t>Capital</t>
  </si>
  <si>
    <t>Premium</t>
  </si>
  <si>
    <t>Profits</t>
  </si>
  <si>
    <t>Equity</t>
  </si>
  <si>
    <t xml:space="preserve">Share </t>
  </si>
  <si>
    <t>Share</t>
  </si>
  <si>
    <t xml:space="preserve">Retained </t>
  </si>
  <si>
    <t>Minority</t>
  </si>
  <si>
    <t xml:space="preserve">Total </t>
  </si>
  <si>
    <t>Distributable</t>
  </si>
  <si>
    <t>Non-Distributable</t>
  </si>
  <si>
    <t>&lt;----------   Attributable to Equity Holders of the Parent   -----------&gt;</t>
  </si>
  <si>
    <t>Note</t>
  </si>
  <si>
    <t xml:space="preserve">             INDIVIDUAL QUARTER</t>
  </si>
  <si>
    <t xml:space="preserve">Share of loss in </t>
  </si>
  <si>
    <t xml:space="preserve">  associated company</t>
  </si>
  <si>
    <t xml:space="preserve">- based on 80,000,000 ordinary </t>
  </si>
  <si>
    <t xml:space="preserve">  shares of RM0.50 each (sen)</t>
  </si>
  <si>
    <t>Exceptional gain</t>
  </si>
  <si>
    <t>A1(a)</t>
  </si>
  <si>
    <t>B5</t>
  </si>
  <si>
    <t>B13</t>
  </si>
  <si>
    <t xml:space="preserve">      Repayment of hire purchase creditors</t>
  </si>
  <si>
    <t xml:space="preserve">          financial year ended 31 Dec 2005</t>
  </si>
  <si>
    <t xml:space="preserve">      Proceeds from other investment</t>
  </si>
  <si>
    <t xml:space="preserve">      Proceeds from disposal of property, plant and equipment</t>
  </si>
  <si>
    <t xml:space="preserve">      Dividends paid</t>
  </si>
  <si>
    <t xml:space="preserve">      Proceeds from bank borrowings</t>
  </si>
  <si>
    <t>Profit for the period</t>
  </si>
  <si>
    <t>Attributable to :</t>
  </si>
  <si>
    <t xml:space="preserve">  Equity holders of the parent</t>
  </si>
  <si>
    <t xml:space="preserve">  Minority interests</t>
  </si>
  <si>
    <t xml:space="preserve">  attributable to equity holders</t>
  </si>
  <si>
    <t xml:space="preserve">  of the parent</t>
  </si>
  <si>
    <t>Net assets per share (sen)</t>
  </si>
  <si>
    <t>A1(c)</t>
  </si>
  <si>
    <t>B9</t>
  </si>
  <si>
    <t>Interests</t>
  </si>
  <si>
    <t>At 1 January 2006</t>
  </si>
  <si>
    <t>Effect of adopting FRS 3</t>
  </si>
  <si>
    <t>At 1 January 2005</t>
  </si>
  <si>
    <t>At 1 January 2005 (restated)</t>
  </si>
  <si>
    <t>(The Condensed Consolidated Statements of Changes in Equity should be read in conjunction with the Annual Financial Statements</t>
  </si>
  <si>
    <t xml:space="preserve"> for the year ended 31 December 2005)</t>
  </si>
  <si>
    <t>(restated)</t>
  </si>
  <si>
    <t>PRECEDING</t>
  </si>
  <si>
    <t>Investment in associate</t>
  </si>
  <si>
    <t>NET INCREASE IN CASH AND CASH EQUIVALENTS</t>
  </si>
  <si>
    <t>A1(d)</t>
  </si>
  <si>
    <t>ASSETS</t>
  </si>
  <si>
    <t>Non-current assets</t>
  </si>
  <si>
    <t>Inventories and amount due from contract customers</t>
  </si>
  <si>
    <t>Trade receivables</t>
  </si>
  <si>
    <t>Other receivables, deposits and prepayments</t>
  </si>
  <si>
    <t>Amount due from related companies</t>
  </si>
  <si>
    <t>Tax Recoverable</t>
  </si>
  <si>
    <t>Cash and bank balances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</si>
  <si>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</si>
  <si>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</si>
  <si>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</si>
  <si>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</si>
  <si>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</si>
  <si>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Trade payables</t>
  </si>
  <si>
    <t>Other payables and accruals</t>
  </si>
  <si>
    <t xml:space="preserve">Hire purchase &amp; finance lease liabilities </t>
  </si>
  <si>
    <t>Overdraft &amp; short term borrowings</t>
  </si>
  <si>
    <t>Amount due to related companies</t>
  </si>
  <si>
    <t>Taxations</t>
  </si>
  <si>
    <t>Total liabilities</t>
  </si>
  <si>
    <t>TOTAL EQUITY AND LIABILITIES</t>
  </si>
  <si>
    <t xml:space="preserve">     Net cash generated from financing activities</t>
  </si>
  <si>
    <t xml:space="preserve">          Net gain on disposal of property, plant and equipment</t>
  </si>
  <si>
    <t xml:space="preserve">          Net loss on disposal of property, plant and equipment</t>
  </si>
  <si>
    <t xml:space="preserve">      Cash generated from / (used in) operations</t>
  </si>
  <si>
    <t xml:space="preserve">      Net cash generated from / (used in) operating activities</t>
  </si>
  <si>
    <t>31 DEC 2005</t>
  </si>
  <si>
    <t>31 DEC 2006</t>
  </si>
  <si>
    <t>31-DEC-06</t>
  </si>
  <si>
    <t xml:space="preserve">Exchange </t>
  </si>
  <si>
    <t>Difference Account</t>
  </si>
  <si>
    <t>At 31 December 2006</t>
  </si>
  <si>
    <t>At 31 December 2005</t>
  </si>
  <si>
    <t>12 MONTHS ENDED</t>
  </si>
  <si>
    <t xml:space="preserve">          Net loss on disposal of investment properties</t>
  </si>
  <si>
    <t xml:space="preserve">          Interest income</t>
  </si>
  <si>
    <t xml:space="preserve">      Interest income</t>
  </si>
  <si>
    <t xml:space="preserve">      Purchase of investment properties</t>
  </si>
  <si>
    <t xml:space="preserve">      Proceeds from disposal of investment properties</t>
  </si>
  <si>
    <t xml:space="preserve">      Proceeds from hire purchase creditors</t>
  </si>
  <si>
    <t xml:space="preserve">      Repayment of  term loan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</si>
</sst>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0.000%"/>
    <numFmt numFmtId="175" formatCode="0.00_)"/>
    <numFmt numFmtId="176" formatCode="#,##0.000_);[Red]\(#,##0.000\)"/>
    <numFmt numFmtId="177" formatCode="0%;\(0%\)"/>
    <numFmt numFmtId="178" formatCode="_(* #,##0.00_);_(* \(#,##0.00\);_(* &quot;-&quot;_);_(@_)"/>
    <numFmt numFmtId="179" formatCode="_(* #,##0.0_);_(* \(#,##0.0\);_(* &quot;-&quot;?_);_(@_)"/>
    <numFmt numFmtId="180" formatCode="_-* #,##0.0_-;\-* #,##0.0_-;_-* &quot;-&quot;??_-;_-@_-"/>
    <numFmt numFmtId="181" formatCode="_(* #,##0.000_);_(* \(#,##0.000\);_(* &quot;-&quot;???_);_(@_)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_(* #,##0.0000_);_(* \(#,##0.0000\);_(* &quot;-&quot;??_);_(@_)"/>
    <numFmt numFmtId="186" formatCode="0.0%"/>
    <numFmt numFmtId="187" formatCode="_-* #,##0.000000_-;\-* #,##0.000000_-;_-* &quot;-&quot;??_-;_-@_-"/>
    <numFmt numFmtId="188" formatCode="#,##0.0_);\(#,##0.0\)"/>
    <numFmt numFmtId="189" formatCode="0.00_);\(0.00\)"/>
    <numFmt numFmtId="190" formatCode="0.0_);\(0.0\)"/>
    <numFmt numFmtId="191" formatCode="0_);\(0\)"/>
    <numFmt numFmtId="192" formatCode="_(* #,##0.0_);_(* \(#,##0.0\);_(* &quot;-&quot;??_);_(@_)"/>
  </numFmts>
  <fonts count="17">
    <font>
      <sz val="10"/>
      <name val="Arial"/>
      <family val="0"/>
    </font>
    <font>
      <sz val="11"/>
      <name val="Book Antiqua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1" fillId="0" borderId="0">
      <alignment/>
      <protection locked="0"/>
    </xf>
    <xf numFmtId="176" fontId="0" fillId="0" borderId="0">
      <alignment/>
      <protection locked="0"/>
    </xf>
    <xf numFmtId="0" fontId="5" fillId="0" borderId="0" applyNumberFormat="0" applyFill="0" applyBorder="0" applyAlignment="0" applyProtection="0"/>
    <xf numFmtId="174" fontId="0" fillId="0" borderId="0">
      <alignment/>
      <protection locked="0"/>
    </xf>
    <xf numFmtId="174" fontId="0" fillId="0" borderId="0">
      <alignment/>
      <protection locked="0"/>
    </xf>
    <xf numFmtId="0" fontId="2" fillId="0" borderId="0" applyNumberFormat="0" applyFill="0" applyBorder="0" applyAlignment="0" applyProtection="0"/>
    <xf numFmtId="175" fontId="3" fillId="0" borderId="0">
      <alignment/>
      <protection/>
    </xf>
    <xf numFmtId="9" fontId="0" fillId="0" borderId="0" applyFont="0" applyFill="0" applyBorder="0" applyAlignment="0" applyProtection="0"/>
    <xf numFmtId="174" fontId="0" fillId="0" borderId="1">
      <alignment/>
      <protection locked="0"/>
    </xf>
    <xf numFmtId="0" fontId="4" fillId="0" borderId="0">
      <alignment/>
      <protection/>
    </xf>
    <xf numFmtId="171" fontId="4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2" fontId="6" fillId="0" borderId="0" xfId="15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7" fillId="0" borderId="0" xfId="15" applyNumberFormat="1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172" fontId="6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172" fontId="6" fillId="0" borderId="0" xfId="15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/>
    </xf>
    <xf numFmtId="43" fontId="6" fillId="0" borderId="0" xfId="0" applyNumberFormat="1" applyFont="1" applyFill="1" applyAlignment="1">
      <alignment/>
    </xf>
    <xf numFmtId="15" fontId="7" fillId="0" borderId="0" xfId="0" applyNumberFormat="1" applyFont="1" applyFill="1" applyAlignment="1" quotePrefix="1">
      <alignment horizontal="center"/>
    </xf>
    <xf numFmtId="0" fontId="6" fillId="0" borderId="0" xfId="0" applyFont="1" applyFill="1" applyBorder="1" applyAlignment="1">
      <alignment/>
    </xf>
    <xf numFmtId="1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2" fontId="6" fillId="0" borderId="0" xfId="0" applyNumberFormat="1" applyFont="1" applyFill="1" applyAlignment="1">
      <alignment/>
    </xf>
    <xf numFmtId="172" fontId="6" fillId="0" borderId="0" xfId="0" applyNumberFormat="1" applyFont="1" applyFill="1" applyBorder="1" applyAlignment="1">
      <alignment/>
    </xf>
    <xf numFmtId="37" fontId="6" fillId="0" borderId="0" xfId="15" applyNumberFormat="1" applyFont="1" applyFill="1" applyAlignment="1">
      <alignment/>
    </xf>
    <xf numFmtId="37" fontId="6" fillId="0" borderId="0" xfId="15" applyNumberFormat="1" applyFont="1" applyFill="1" applyBorder="1" applyAlignment="1">
      <alignment/>
    </xf>
    <xf numFmtId="37" fontId="6" fillId="0" borderId="4" xfId="15" applyNumberFormat="1" applyFont="1" applyFill="1" applyBorder="1" applyAlignment="1">
      <alignment/>
    </xf>
    <xf numFmtId="37" fontId="7" fillId="0" borderId="5" xfId="15" applyNumberFormat="1" applyFont="1" applyFill="1" applyBorder="1" applyAlignment="1">
      <alignment/>
    </xf>
    <xf numFmtId="37" fontId="7" fillId="0" borderId="0" xfId="15" applyNumberFormat="1" applyFont="1" applyFill="1" applyBorder="1" applyAlignment="1">
      <alignment/>
    </xf>
    <xf numFmtId="171" fontId="6" fillId="0" borderId="0" xfId="15" applyFont="1" applyFill="1" applyAlignment="1">
      <alignment/>
    </xf>
    <xf numFmtId="37" fontId="7" fillId="0" borderId="1" xfId="15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73" fontId="6" fillId="0" borderId="0" xfId="15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0" fontId="7" fillId="0" borderId="6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7" fontId="13" fillId="0" borderId="0" xfId="15" applyNumberFormat="1" applyFont="1" applyAlignment="1">
      <alignment/>
    </xf>
    <xf numFmtId="171" fontId="13" fillId="0" borderId="0" xfId="15" applyFont="1" applyAlignment="1">
      <alignment/>
    </xf>
    <xf numFmtId="172" fontId="13" fillId="0" borderId="0" xfId="15" applyNumberFormat="1" applyFont="1" applyAlignment="1">
      <alignment/>
    </xf>
    <xf numFmtId="171" fontId="13" fillId="0" borderId="0" xfId="15" applyFont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Border="1" applyAlignment="1">
      <alignment/>
    </xf>
    <xf numFmtId="172" fontId="13" fillId="0" borderId="0" xfId="15" applyNumberFormat="1" applyFont="1" applyBorder="1" applyAlignment="1">
      <alignment/>
    </xf>
    <xf numFmtId="0" fontId="13" fillId="0" borderId="4" xfId="0" applyFont="1" applyBorder="1" applyAlignment="1">
      <alignment/>
    </xf>
    <xf numFmtId="172" fontId="13" fillId="0" borderId="4" xfId="15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172" fontId="12" fillId="0" borderId="0" xfId="15" applyNumberFormat="1" applyFont="1" applyBorder="1" applyAlignment="1">
      <alignment/>
    </xf>
    <xf numFmtId="172" fontId="12" fillId="0" borderId="1" xfId="15" applyNumberFormat="1" applyFont="1" applyBorder="1" applyAlignment="1">
      <alignment/>
    </xf>
    <xf numFmtId="172" fontId="12" fillId="0" borderId="0" xfId="15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15" fontId="15" fillId="0" borderId="0" xfId="0" applyNumberFormat="1" applyFont="1" applyFill="1" applyAlignment="1" quotePrefix="1">
      <alignment horizontal="center"/>
    </xf>
    <xf numFmtId="0" fontId="14" fillId="0" borderId="0" xfId="0" applyFont="1" applyBorder="1" applyAlignment="1">
      <alignment/>
    </xf>
    <xf numFmtId="172" fontId="13" fillId="0" borderId="0" xfId="15" applyNumberFormat="1" applyFont="1" applyFill="1" applyAlignment="1">
      <alignment/>
    </xf>
    <xf numFmtId="173" fontId="13" fillId="0" borderId="0" xfId="15" applyNumberFormat="1" applyFont="1" applyFill="1" applyAlignment="1">
      <alignment/>
    </xf>
    <xf numFmtId="37" fontId="13" fillId="0" borderId="0" xfId="15" applyNumberFormat="1" applyFont="1" applyAlignment="1">
      <alignment/>
    </xf>
    <xf numFmtId="172" fontId="13" fillId="0" borderId="7" xfId="15" applyNumberFormat="1" applyFont="1" applyFill="1" applyBorder="1" applyAlignment="1">
      <alignment/>
    </xf>
    <xf numFmtId="171" fontId="13" fillId="0" borderId="0" xfId="15" applyFont="1" applyFill="1" applyAlignment="1">
      <alignment/>
    </xf>
    <xf numFmtId="37" fontId="13" fillId="0" borderId="0" xfId="15" applyNumberFormat="1" applyFont="1" applyBorder="1" applyAlignment="1">
      <alignment/>
    </xf>
    <xf numFmtId="171" fontId="13" fillId="0" borderId="0" xfId="15" applyFont="1" applyFill="1" applyBorder="1" applyAlignment="1">
      <alignment/>
    </xf>
    <xf numFmtId="37" fontId="13" fillId="0" borderId="0" xfId="15" applyNumberFormat="1" applyFont="1" applyFill="1" applyBorder="1" applyAlignment="1">
      <alignment/>
    </xf>
    <xf numFmtId="37" fontId="13" fillId="0" borderId="0" xfId="15" applyNumberFormat="1" applyFont="1" applyFill="1" applyAlignment="1">
      <alignment/>
    </xf>
    <xf numFmtId="37" fontId="13" fillId="0" borderId="7" xfId="15" applyNumberFormat="1" applyFont="1" applyBorder="1" applyAlignment="1">
      <alignment/>
    </xf>
    <xf numFmtId="172" fontId="13" fillId="0" borderId="0" xfId="15" applyNumberFormat="1" applyFont="1" applyFill="1" applyBorder="1" applyAlignment="1">
      <alignment/>
    </xf>
    <xf numFmtId="173" fontId="13" fillId="0" borderId="7" xfId="15" applyNumberFormat="1" applyFont="1" applyFill="1" applyBorder="1" applyAlignment="1">
      <alignment/>
    </xf>
    <xf numFmtId="172" fontId="13" fillId="0" borderId="8" xfId="15" applyNumberFormat="1" applyFont="1" applyBorder="1" applyAlignment="1">
      <alignment/>
    </xf>
    <xf numFmtId="172" fontId="13" fillId="0" borderId="8" xfId="15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 quotePrefix="1">
      <alignment/>
    </xf>
    <xf numFmtId="0" fontId="15" fillId="0" borderId="0" xfId="0" applyFont="1" applyAlignment="1">
      <alignment/>
    </xf>
    <xf numFmtId="172" fontId="13" fillId="0" borderId="0" xfId="0" applyNumberFormat="1" applyFont="1" applyBorder="1" applyAlignment="1">
      <alignment/>
    </xf>
    <xf numFmtId="172" fontId="13" fillId="0" borderId="0" xfId="0" applyNumberFormat="1" applyFont="1" applyAlignment="1">
      <alignment/>
    </xf>
    <xf numFmtId="0" fontId="16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center"/>
    </xf>
    <xf numFmtId="172" fontId="7" fillId="0" borderId="0" xfId="15" applyNumberFormat="1" applyFont="1" applyBorder="1" applyAlignment="1">
      <alignment horizontal="center"/>
    </xf>
    <xf numFmtId="172" fontId="7" fillId="0" borderId="0" xfId="0" applyNumberFormat="1" applyFont="1" applyFill="1" applyAlignment="1" quotePrefix="1">
      <alignment horizontal="center"/>
    </xf>
    <xf numFmtId="0" fontId="6" fillId="0" borderId="0" xfId="0" applyFont="1" applyFill="1" applyAlignment="1">
      <alignment horizontal="left"/>
    </xf>
    <xf numFmtId="172" fontId="6" fillId="0" borderId="5" xfId="15" applyNumberFormat="1" applyFont="1" applyFill="1" applyBorder="1" applyAlignment="1">
      <alignment/>
    </xf>
    <xf numFmtId="172" fontId="6" fillId="0" borderId="4" xfId="1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6" fillId="0" borderId="5" xfId="0" applyNumberFormat="1" applyFont="1" applyFill="1" applyBorder="1" applyAlignment="1">
      <alignment/>
    </xf>
    <xf numFmtId="172" fontId="6" fillId="0" borderId="7" xfId="15" applyNumberFormat="1" applyFont="1" applyFill="1" applyBorder="1" applyAlignment="1">
      <alignment/>
    </xf>
    <xf numFmtId="173" fontId="6" fillId="0" borderId="7" xfId="15" applyNumberFormat="1" applyFont="1" applyFill="1" applyBorder="1" applyAlignment="1">
      <alignment/>
    </xf>
    <xf numFmtId="37" fontId="6" fillId="0" borderId="7" xfId="15" applyNumberFormat="1" applyFont="1" applyFill="1" applyBorder="1" applyAlignment="1">
      <alignment/>
    </xf>
    <xf numFmtId="37" fontId="13" fillId="0" borderId="7" xfId="15" applyNumberFormat="1" applyFont="1" applyFill="1" applyBorder="1" applyAlignment="1">
      <alignment/>
    </xf>
    <xf numFmtId="37" fontId="12" fillId="0" borderId="1" xfId="15" applyNumberFormat="1" applyFont="1" applyBorder="1" applyAlignment="1">
      <alignment/>
    </xf>
    <xf numFmtId="172" fontId="6" fillId="0" borderId="9" xfId="0" applyNumberFormat="1" applyFont="1" applyFill="1" applyBorder="1" applyAlignment="1">
      <alignment/>
    </xf>
    <xf numFmtId="172" fontId="6" fillId="0" borderId="7" xfId="0" applyNumberFormat="1" applyFont="1" applyFill="1" applyBorder="1" applyAlignment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  <cellStyle name="一般_Book1" xfId="28"/>
    <cellStyle name="千分位_Book1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showGridLines="0" showRowColHeaders="0" showZeros="0" showOutlineSymbols="0" zoomScaleSheetLayoutView="68" workbookViewId="0" topLeftCell="B2051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4"/>
  <sheetViews>
    <sheetView zoomScale="75" zoomScaleNormal="75" workbookViewId="0" topLeftCell="A1">
      <selection activeCell="L18" sqref="L18"/>
    </sheetView>
  </sheetViews>
  <sheetFormatPr defaultColWidth="9.140625" defaultRowHeight="12.75"/>
  <cols>
    <col min="1" max="1" width="31.140625" style="3" customWidth="1"/>
    <col min="2" max="2" width="7.7109375" style="3" customWidth="1"/>
    <col min="3" max="3" width="17.7109375" style="3" customWidth="1"/>
    <col min="4" max="4" width="1.8515625" style="3" customWidth="1"/>
    <col min="5" max="5" width="20.140625" style="2" customWidth="1"/>
    <col min="6" max="6" width="1.7109375" style="2" customWidth="1"/>
    <col min="7" max="7" width="18.00390625" style="2" customWidth="1"/>
    <col min="8" max="8" width="1.421875" style="2" customWidth="1"/>
    <col min="9" max="9" width="19.140625" style="2" customWidth="1"/>
    <col min="10" max="10" width="17.00390625" style="3" customWidth="1"/>
    <col min="11" max="11" width="3.421875" style="3" customWidth="1"/>
    <col min="12" max="12" width="14.421875" style="3" customWidth="1"/>
    <col min="13" max="13" width="9.140625" style="3" customWidth="1"/>
    <col min="14" max="14" width="9.421875" style="3" bestFit="1" customWidth="1"/>
    <col min="15" max="15" width="9.140625" style="3" customWidth="1"/>
    <col min="16" max="16" width="10.28125" style="3" bestFit="1" customWidth="1"/>
    <col min="17" max="16384" width="9.140625" style="3" customWidth="1"/>
  </cols>
  <sheetData>
    <row r="1" spans="1:2" ht="18.75">
      <c r="A1" s="8" t="s">
        <v>5</v>
      </c>
      <c r="B1" s="8"/>
    </row>
    <row r="2" spans="1:2" ht="15.75">
      <c r="A2" s="9" t="s">
        <v>35</v>
      </c>
      <c r="B2" s="9"/>
    </row>
    <row r="3" spans="1:2" ht="15.75">
      <c r="A3" s="7"/>
      <c r="B3" s="7"/>
    </row>
    <row r="4" spans="1:2" ht="15.75">
      <c r="A4" s="4" t="s">
        <v>24</v>
      </c>
      <c r="B4" s="4"/>
    </row>
    <row r="5" spans="1:2" ht="15.75">
      <c r="A5" s="4"/>
      <c r="B5" s="4"/>
    </row>
    <row r="6" spans="1:2" ht="16.5" thickBot="1">
      <c r="A6" s="4"/>
      <c r="B6" s="4"/>
    </row>
    <row r="7" spans="1:9" ht="16.5" thickBot="1">
      <c r="A7" s="3" t="s">
        <v>37</v>
      </c>
      <c r="C7" s="12" t="s">
        <v>90</v>
      </c>
      <c r="D7" s="11"/>
      <c r="E7" s="40"/>
      <c r="F7" s="1"/>
      <c r="G7" s="41" t="s">
        <v>41</v>
      </c>
      <c r="H7" s="42"/>
      <c r="I7" s="40"/>
    </row>
    <row r="8" spans="3:9" s="60" customFormat="1" ht="15">
      <c r="C8" s="61" t="s">
        <v>38</v>
      </c>
      <c r="D8" s="61"/>
      <c r="E8" s="62" t="s">
        <v>42</v>
      </c>
      <c r="F8" s="62"/>
      <c r="G8" s="62" t="s">
        <v>38</v>
      </c>
      <c r="H8" s="62"/>
      <c r="I8" s="62" t="s">
        <v>40</v>
      </c>
    </row>
    <row r="9" spans="3:9" s="60" customFormat="1" ht="15">
      <c r="C9" s="61" t="s">
        <v>36</v>
      </c>
      <c r="D9" s="61"/>
      <c r="E9" s="62" t="s">
        <v>36</v>
      </c>
      <c r="F9" s="62"/>
      <c r="G9" s="62" t="s">
        <v>39</v>
      </c>
      <c r="H9" s="62"/>
      <c r="I9" s="62" t="s">
        <v>39</v>
      </c>
    </row>
    <row r="10" spans="3:17" s="60" customFormat="1" ht="15">
      <c r="C10" s="63" t="s">
        <v>153</v>
      </c>
      <c r="D10" s="61"/>
      <c r="E10" s="63" t="s">
        <v>152</v>
      </c>
      <c r="F10" s="62"/>
      <c r="G10" s="63" t="str">
        <f>+C10</f>
        <v>31 DEC 2006</v>
      </c>
      <c r="H10" s="62"/>
      <c r="I10" s="63" t="str">
        <f>+E10</f>
        <v>31 DEC 2005</v>
      </c>
      <c r="L10" s="64"/>
      <c r="M10" s="64"/>
      <c r="N10" s="64"/>
      <c r="O10" s="64"/>
      <c r="P10" s="64"/>
      <c r="Q10" s="64"/>
    </row>
    <row r="11" spans="2:17" s="60" customFormat="1" ht="15">
      <c r="B11" s="81" t="s">
        <v>89</v>
      </c>
      <c r="C11" s="61" t="s">
        <v>8</v>
      </c>
      <c r="D11" s="61"/>
      <c r="E11" s="62" t="s">
        <v>8</v>
      </c>
      <c r="F11" s="62"/>
      <c r="G11" s="62" t="s">
        <v>8</v>
      </c>
      <c r="H11" s="62"/>
      <c r="I11" s="62" t="s">
        <v>8</v>
      </c>
      <c r="L11" s="64"/>
      <c r="M11" s="64"/>
      <c r="N11" s="64"/>
      <c r="O11" s="64"/>
      <c r="P11" s="64"/>
      <c r="Q11" s="64"/>
    </row>
    <row r="12" spans="2:17" s="60" customFormat="1" ht="15.75">
      <c r="B12" s="81"/>
      <c r="C12" s="61"/>
      <c r="D12" s="61"/>
      <c r="E12" s="17" t="s">
        <v>121</v>
      </c>
      <c r="F12" s="62"/>
      <c r="G12" s="62"/>
      <c r="H12" s="62"/>
      <c r="I12" s="17" t="s">
        <v>121</v>
      </c>
      <c r="L12" s="64"/>
      <c r="M12" s="64"/>
      <c r="N12" s="64"/>
      <c r="O12" s="64"/>
      <c r="P12" s="64"/>
      <c r="Q12" s="64"/>
    </row>
    <row r="13" spans="12:17" ht="15.75">
      <c r="L13" s="37"/>
      <c r="M13" s="37"/>
      <c r="N13" s="37"/>
      <c r="O13" s="37"/>
      <c r="P13" s="37"/>
      <c r="Q13" s="37"/>
    </row>
    <row r="14" spans="1:17" s="45" customFormat="1" ht="16.5">
      <c r="A14" s="45" t="s">
        <v>1</v>
      </c>
      <c r="C14" s="75">
        <v>98436</v>
      </c>
      <c r="D14" s="52"/>
      <c r="E14" s="13">
        <v>75612</v>
      </c>
      <c r="F14" s="75"/>
      <c r="G14" s="75">
        <v>300928</v>
      </c>
      <c r="H14" s="75"/>
      <c r="I14" s="13">
        <v>214953</v>
      </c>
      <c r="L14" s="51"/>
      <c r="M14" s="51"/>
      <c r="N14" s="82"/>
      <c r="O14" s="51"/>
      <c r="P14" s="82"/>
      <c r="Q14" s="51"/>
    </row>
    <row r="15" spans="3:17" s="45" customFormat="1" ht="16.5">
      <c r="C15" s="48"/>
      <c r="D15" s="48"/>
      <c r="E15" s="6"/>
      <c r="F15" s="65"/>
      <c r="G15" s="48"/>
      <c r="H15" s="65"/>
      <c r="I15" s="13"/>
      <c r="L15" s="51"/>
      <c r="M15" s="51"/>
      <c r="N15" s="82"/>
      <c r="O15" s="51"/>
      <c r="P15" s="82"/>
      <c r="Q15" s="51"/>
    </row>
    <row r="16" spans="1:17" s="45" customFormat="1" ht="16.5">
      <c r="A16" s="45" t="s">
        <v>9</v>
      </c>
      <c r="C16" s="66">
        <f>-95985</f>
        <v>-95985</v>
      </c>
      <c r="D16" s="48"/>
      <c r="E16" s="38">
        <v>-75131</v>
      </c>
      <c r="F16" s="65"/>
      <c r="G16" s="66">
        <f>-290328</f>
        <v>-290328</v>
      </c>
      <c r="H16" s="65"/>
      <c r="I16" s="30">
        <f>-210097</f>
        <v>-210097</v>
      </c>
      <c r="L16" s="51"/>
      <c r="M16" s="51"/>
      <c r="N16" s="82"/>
      <c r="O16" s="51"/>
      <c r="P16" s="82"/>
      <c r="Q16" s="51"/>
    </row>
    <row r="17" spans="3:17" s="45" customFormat="1" ht="16.5">
      <c r="C17" s="48"/>
      <c r="D17" s="48"/>
      <c r="E17" s="6"/>
      <c r="F17" s="65"/>
      <c r="G17" s="48"/>
      <c r="H17" s="65"/>
      <c r="I17" s="13"/>
      <c r="L17" s="51"/>
      <c r="M17" s="51"/>
      <c r="N17" s="82"/>
      <c r="O17" s="51"/>
      <c r="P17" s="82"/>
      <c r="Q17" s="51"/>
    </row>
    <row r="18" spans="1:17" s="45" customFormat="1" ht="17.25" thickBot="1">
      <c r="A18" s="45" t="s">
        <v>2</v>
      </c>
      <c r="C18" s="68">
        <v>333</v>
      </c>
      <c r="D18" s="48"/>
      <c r="E18" s="94">
        <v>383</v>
      </c>
      <c r="F18" s="65"/>
      <c r="G18" s="68">
        <v>769</v>
      </c>
      <c r="H18" s="65"/>
      <c r="I18" s="94">
        <v>1009</v>
      </c>
      <c r="L18" s="82"/>
      <c r="M18" s="51"/>
      <c r="N18" s="82"/>
      <c r="O18" s="51"/>
      <c r="P18" s="82"/>
      <c r="Q18" s="51"/>
    </row>
    <row r="19" spans="3:17" s="45" customFormat="1" ht="16.5">
      <c r="C19" s="48"/>
      <c r="D19" s="48"/>
      <c r="E19" s="65"/>
      <c r="F19" s="65"/>
      <c r="G19" s="65"/>
      <c r="H19" s="65"/>
      <c r="I19" s="69"/>
      <c r="L19" s="51"/>
      <c r="M19" s="51"/>
      <c r="N19" s="82"/>
      <c r="O19" s="51"/>
      <c r="P19" s="82"/>
      <c r="Q19" s="51"/>
    </row>
    <row r="20" spans="1:17" s="45" customFormat="1" ht="16.5">
      <c r="A20" s="45" t="s">
        <v>3</v>
      </c>
      <c r="C20" s="67">
        <f>SUM(C14:C18)</f>
        <v>2784</v>
      </c>
      <c r="D20" s="48"/>
      <c r="E20" s="65">
        <f>E14+E16+E18</f>
        <v>864</v>
      </c>
      <c r="F20" s="65"/>
      <c r="G20" s="65">
        <v>11369</v>
      </c>
      <c r="H20" s="65"/>
      <c r="I20" s="65">
        <f>I14+I16+I18</f>
        <v>5865</v>
      </c>
      <c r="L20" s="51"/>
      <c r="M20" s="51"/>
      <c r="N20" s="82"/>
      <c r="O20" s="51"/>
      <c r="P20" s="82"/>
      <c r="Q20" s="51"/>
    </row>
    <row r="21" spans="3:17" s="45" customFormat="1" ht="16.5">
      <c r="C21" s="48"/>
      <c r="D21" s="48"/>
      <c r="E21" s="65"/>
      <c r="F21" s="65"/>
      <c r="G21" s="65"/>
      <c r="H21" s="65"/>
      <c r="I21" s="69"/>
      <c r="L21" s="51"/>
      <c r="M21" s="51"/>
      <c r="N21" s="82"/>
      <c r="O21" s="51"/>
      <c r="P21" s="82"/>
      <c r="Q21" s="51"/>
    </row>
    <row r="22" spans="1:17" s="45" customFormat="1" ht="16.5">
      <c r="A22" s="45" t="s">
        <v>95</v>
      </c>
      <c r="B22" s="45" t="s">
        <v>96</v>
      </c>
      <c r="C22" s="65">
        <v>0</v>
      </c>
      <c r="D22" s="48"/>
      <c r="E22" s="48">
        <v>0</v>
      </c>
      <c r="F22" s="65"/>
      <c r="G22" s="65">
        <v>0</v>
      </c>
      <c r="H22" s="65"/>
      <c r="I22" s="48">
        <v>0</v>
      </c>
      <c r="L22" s="51"/>
      <c r="M22" s="51"/>
      <c r="N22" s="82"/>
      <c r="O22" s="51"/>
      <c r="P22" s="82"/>
      <c r="Q22" s="51"/>
    </row>
    <row r="23" spans="3:17" s="45" customFormat="1" ht="16.5">
      <c r="C23" s="48"/>
      <c r="D23" s="48"/>
      <c r="E23" s="48"/>
      <c r="F23" s="65"/>
      <c r="G23" s="48"/>
      <c r="H23" s="65"/>
      <c r="I23" s="48"/>
      <c r="L23" s="51"/>
      <c r="M23" s="51"/>
      <c r="N23" s="82"/>
      <c r="O23" s="51"/>
      <c r="P23" s="82"/>
      <c r="Q23" s="51"/>
    </row>
    <row r="24" spans="1:17" s="45" customFormat="1" ht="16.5">
      <c r="A24" s="45" t="s">
        <v>49</v>
      </c>
      <c r="C24" s="66">
        <f>-1294</f>
        <v>-1294</v>
      </c>
      <c r="D24" s="70"/>
      <c r="E24" s="38">
        <f>-462</f>
        <v>-462</v>
      </c>
      <c r="F24" s="71"/>
      <c r="G24" s="66">
        <f>-3043</f>
        <v>-3043</v>
      </c>
      <c r="H24" s="72"/>
      <c r="I24" s="31">
        <v>-1519</v>
      </c>
      <c r="J24" s="51"/>
      <c r="L24" s="51"/>
      <c r="M24" s="51"/>
      <c r="N24" s="82"/>
      <c r="O24" s="51"/>
      <c r="P24" s="82"/>
      <c r="Q24" s="51"/>
    </row>
    <row r="25" spans="3:17" s="45" customFormat="1" ht="16.5">
      <c r="C25" s="70"/>
      <c r="D25" s="67"/>
      <c r="E25" s="70"/>
      <c r="F25" s="69"/>
      <c r="G25" s="70"/>
      <c r="H25" s="73"/>
      <c r="I25" s="31"/>
      <c r="L25" s="51"/>
      <c r="M25" s="51"/>
      <c r="N25" s="82"/>
      <c r="O25" s="51"/>
      <c r="P25" s="82"/>
      <c r="Q25" s="51"/>
    </row>
    <row r="26" spans="1:17" s="45" customFormat="1" ht="16.5">
      <c r="A26" s="45" t="s">
        <v>91</v>
      </c>
      <c r="C26" s="70"/>
      <c r="D26" s="67"/>
      <c r="E26" s="70"/>
      <c r="F26" s="69"/>
      <c r="G26" s="70"/>
      <c r="H26" s="73"/>
      <c r="I26" s="31"/>
      <c r="L26" s="51"/>
      <c r="M26" s="51"/>
      <c r="N26" s="82"/>
      <c r="O26" s="51"/>
      <c r="P26" s="82"/>
      <c r="Q26" s="51"/>
    </row>
    <row r="27" spans="1:17" s="45" customFormat="1" ht="18" customHeight="1" thickBot="1">
      <c r="A27" s="45" t="s">
        <v>92</v>
      </c>
      <c r="C27" s="74">
        <f>-322</f>
        <v>-322</v>
      </c>
      <c r="D27" s="70"/>
      <c r="E27" s="74">
        <f>-5</f>
        <v>-5</v>
      </c>
      <c r="F27" s="72"/>
      <c r="G27" s="74">
        <f>-322</f>
        <v>-322</v>
      </c>
      <c r="H27" s="72"/>
      <c r="I27" s="74">
        <v>-10</v>
      </c>
      <c r="L27" s="51"/>
      <c r="M27" s="51"/>
      <c r="N27" s="82"/>
      <c r="O27" s="51"/>
      <c r="P27" s="82"/>
      <c r="Q27" s="51"/>
    </row>
    <row r="28" spans="3:17" s="45" customFormat="1" ht="16.5">
      <c r="C28" s="67"/>
      <c r="D28" s="67"/>
      <c r="E28" s="69"/>
      <c r="F28" s="69"/>
      <c r="G28" s="73"/>
      <c r="H28" s="73"/>
      <c r="I28" s="69"/>
      <c r="L28" s="51"/>
      <c r="M28" s="51"/>
      <c r="N28" s="82"/>
      <c r="O28" s="51"/>
      <c r="P28" s="82"/>
      <c r="Q28" s="51"/>
    </row>
    <row r="29" spans="1:17" s="45" customFormat="1" ht="16.5">
      <c r="A29" s="45" t="s">
        <v>4</v>
      </c>
      <c r="C29" s="52">
        <f>SUM(C20:C27)</f>
        <v>1168</v>
      </c>
      <c r="D29" s="52"/>
      <c r="E29" s="75">
        <f>SUM(E20:E27)</f>
        <v>397</v>
      </c>
      <c r="F29" s="75"/>
      <c r="G29" s="75">
        <f>SUM(G20:G27)</f>
        <v>8004</v>
      </c>
      <c r="H29" s="75"/>
      <c r="I29" s="75">
        <f>SUM(I20:I27)</f>
        <v>4336</v>
      </c>
      <c r="L29" s="51"/>
      <c r="M29" s="51"/>
      <c r="N29" s="82"/>
      <c r="O29" s="51"/>
      <c r="P29" s="82"/>
      <c r="Q29" s="51"/>
    </row>
    <row r="30" spans="3:17" s="45" customFormat="1" ht="16.5">
      <c r="C30" s="52"/>
      <c r="D30" s="52"/>
      <c r="E30" s="75"/>
      <c r="F30" s="75"/>
      <c r="G30" s="75"/>
      <c r="H30" s="75"/>
      <c r="I30" s="75"/>
      <c r="L30" s="51"/>
      <c r="M30" s="51"/>
      <c r="N30" s="82"/>
      <c r="O30" s="51"/>
      <c r="P30" s="82"/>
      <c r="Q30" s="51"/>
    </row>
    <row r="31" spans="1:17" s="45" customFormat="1" ht="17.25" thickBot="1">
      <c r="A31" s="45" t="s">
        <v>11</v>
      </c>
      <c r="B31" s="45" t="s">
        <v>97</v>
      </c>
      <c r="C31" s="76">
        <f>-626</f>
        <v>-626</v>
      </c>
      <c r="D31" s="70"/>
      <c r="E31" s="95">
        <v>103</v>
      </c>
      <c r="F31" s="71"/>
      <c r="G31" s="76">
        <f>-2172</f>
        <v>-2172</v>
      </c>
      <c r="H31" s="72"/>
      <c r="I31" s="96">
        <v>-799</v>
      </c>
      <c r="L31" s="51"/>
      <c r="M31" s="51"/>
      <c r="N31" s="82"/>
      <c r="O31" s="51"/>
      <c r="P31" s="82"/>
      <c r="Q31" s="51"/>
    </row>
    <row r="32" spans="3:17" s="45" customFormat="1" ht="16.5">
      <c r="C32" s="52"/>
      <c r="D32" s="52"/>
      <c r="E32" s="75"/>
      <c r="F32" s="75"/>
      <c r="G32" s="75"/>
      <c r="H32" s="75"/>
      <c r="I32" s="71"/>
      <c r="L32" s="51"/>
      <c r="M32" s="51"/>
      <c r="N32" s="82"/>
      <c r="O32" s="51"/>
      <c r="P32" s="82"/>
      <c r="Q32" s="51"/>
    </row>
    <row r="33" spans="1:17" s="45" customFormat="1" ht="17.25" thickBot="1">
      <c r="A33" s="45" t="s">
        <v>105</v>
      </c>
      <c r="C33" s="77">
        <f>C29+C31</f>
        <v>542</v>
      </c>
      <c r="D33" s="52"/>
      <c r="E33" s="78">
        <f>E29+E31</f>
        <v>500</v>
      </c>
      <c r="F33" s="75"/>
      <c r="G33" s="78">
        <f>G29+G31</f>
        <v>5832</v>
      </c>
      <c r="H33" s="75"/>
      <c r="I33" s="78">
        <f>I29+I31</f>
        <v>3537</v>
      </c>
      <c r="J33" s="83"/>
      <c r="L33" s="51"/>
      <c r="M33" s="51"/>
      <c r="N33" s="82"/>
      <c r="O33" s="51"/>
      <c r="P33" s="82"/>
      <c r="Q33" s="51"/>
    </row>
    <row r="34" spans="3:17" s="45" customFormat="1" ht="17.25" thickTop="1">
      <c r="C34" s="52"/>
      <c r="D34" s="52"/>
      <c r="E34" s="75"/>
      <c r="F34" s="75"/>
      <c r="G34" s="75"/>
      <c r="H34" s="75"/>
      <c r="I34" s="75"/>
      <c r="J34" s="83"/>
      <c r="L34" s="51"/>
      <c r="M34" s="51"/>
      <c r="N34" s="82"/>
      <c r="O34" s="51"/>
      <c r="P34" s="82"/>
      <c r="Q34" s="51"/>
    </row>
    <row r="35" spans="3:17" s="45" customFormat="1" ht="16.5">
      <c r="C35" s="52"/>
      <c r="D35" s="52"/>
      <c r="E35" s="75"/>
      <c r="F35" s="75"/>
      <c r="G35" s="75"/>
      <c r="H35" s="75"/>
      <c r="I35" s="75"/>
      <c r="J35" s="83"/>
      <c r="L35" s="51"/>
      <c r="M35" s="51"/>
      <c r="N35" s="82"/>
      <c r="O35" s="51"/>
      <c r="P35" s="82"/>
      <c r="Q35" s="51"/>
    </row>
    <row r="36" spans="1:17" s="45" customFormat="1" ht="16.5">
      <c r="A36" s="45" t="s">
        <v>106</v>
      </c>
      <c r="C36" s="52"/>
      <c r="D36" s="52"/>
      <c r="E36" s="75"/>
      <c r="F36" s="75"/>
      <c r="G36" s="75"/>
      <c r="H36" s="75"/>
      <c r="I36" s="71"/>
      <c r="L36" s="51"/>
      <c r="M36" s="51"/>
      <c r="N36" s="82"/>
      <c r="O36" s="51"/>
      <c r="P36" s="82"/>
      <c r="Q36" s="51"/>
    </row>
    <row r="37" spans="1:17" s="45" customFormat="1" ht="16.5">
      <c r="A37" s="45" t="s">
        <v>107</v>
      </c>
      <c r="C37" s="52">
        <f>+C39-C38</f>
        <v>586</v>
      </c>
      <c r="D37" s="52"/>
      <c r="E37" s="75">
        <f>+E39-E38</f>
        <v>525</v>
      </c>
      <c r="F37" s="75"/>
      <c r="G37" s="75">
        <f>+G39-G38</f>
        <v>5876</v>
      </c>
      <c r="H37" s="75"/>
      <c r="I37" s="75">
        <f>+I39-I38</f>
        <v>3563</v>
      </c>
      <c r="L37" s="51"/>
      <c r="M37" s="51"/>
      <c r="N37" s="82"/>
      <c r="O37" s="51"/>
      <c r="P37" s="82"/>
      <c r="Q37" s="51"/>
    </row>
    <row r="38" spans="1:17" s="45" customFormat="1" ht="17.25" thickBot="1">
      <c r="A38" s="45" t="s">
        <v>108</v>
      </c>
      <c r="C38" s="97">
        <f>-44</f>
        <v>-44</v>
      </c>
      <c r="D38" s="52"/>
      <c r="E38" s="74">
        <v>-25</v>
      </c>
      <c r="F38" s="75"/>
      <c r="G38" s="97">
        <v>-44</v>
      </c>
      <c r="H38" s="75"/>
      <c r="I38" s="74">
        <f>-26</f>
        <v>-26</v>
      </c>
      <c r="L38" s="51"/>
      <c r="M38" s="51"/>
      <c r="N38" s="82"/>
      <c r="O38" s="51"/>
      <c r="P38" s="82"/>
      <c r="Q38" s="51"/>
    </row>
    <row r="39" spans="1:17" s="45" customFormat="1" ht="17.25" thickBot="1">
      <c r="A39" s="45" t="s">
        <v>105</v>
      </c>
      <c r="C39" s="77">
        <v>542</v>
      </c>
      <c r="D39" s="52"/>
      <c r="E39" s="78">
        <f>E33</f>
        <v>500</v>
      </c>
      <c r="F39" s="75"/>
      <c r="G39" s="78">
        <v>5832</v>
      </c>
      <c r="H39" s="75"/>
      <c r="I39" s="78">
        <f>+I33</f>
        <v>3537</v>
      </c>
      <c r="J39" s="83"/>
      <c r="L39" s="51"/>
      <c r="M39" s="51"/>
      <c r="N39" s="82"/>
      <c r="O39" s="51"/>
      <c r="P39" s="82"/>
      <c r="Q39" s="51"/>
    </row>
    <row r="40" spans="3:17" s="45" customFormat="1" ht="17.25" thickTop="1">
      <c r="C40" s="52"/>
      <c r="D40" s="52"/>
      <c r="E40" s="75"/>
      <c r="F40" s="75"/>
      <c r="G40" s="75"/>
      <c r="H40" s="75"/>
      <c r="I40" s="71"/>
      <c r="L40" s="51"/>
      <c r="M40" s="51"/>
      <c r="N40" s="51"/>
      <c r="O40" s="51"/>
      <c r="P40" s="51"/>
      <c r="Q40" s="51"/>
    </row>
    <row r="41" spans="3:9" s="45" customFormat="1" ht="16.5">
      <c r="C41" s="48"/>
      <c r="D41" s="48"/>
      <c r="E41" s="65"/>
      <c r="F41" s="65"/>
      <c r="G41" s="65"/>
      <c r="H41" s="65"/>
      <c r="I41" s="65"/>
    </row>
    <row r="42" spans="1:9" s="45" customFormat="1" ht="17.25">
      <c r="A42" s="84" t="s">
        <v>50</v>
      </c>
      <c r="D42" s="48"/>
      <c r="E42" s="65"/>
      <c r="F42" s="65"/>
      <c r="G42" s="79"/>
      <c r="H42" s="65"/>
      <c r="I42" s="65"/>
    </row>
    <row r="43" spans="1:9" s="45" customFormat="1" ht="17.25">
      <c r="A43" s="84" t="s">
        <v>109</v>
      </c>
      <c r="D43" s="48"/>
      <c r="E43" s="65"/>
      <c r="F43" s="65"/>
      <c r="G43" s="79"/>
      <c r="H43" s="65"/>
      <c r="I43" s="65"/>
    </row>
    <row r="44" spans="1:9" s="45" customFormat="1" ht="17.25">
      <c r="A44" s="84" t="s">
        <v>110</v>
      </c>
      <c r="D44" s="48"/>
      <c r="E44" s="65"/>
      <c r="F44" s="65"/>
      <c r="G44" s="79"/>
      <c r="H44" s="65"/>
      <c r="I44" s="65"/>
    </row>
    <row r="45" spans="1:9" s="45" customFormat="1" ht="16.5">
      <c r="A45" s="80" t="s">
        <v>93</v>
      </c>
      <c r="B45" s="80"/>
      <c r="E45" s="79"/>
      <c r="F45" s="79"/>
      <c r="G45" s="79"/>
      <c r="H45" s="65"/>
      <c r="I45" s="69"/>
    </row>
    <row r="46" spans="1:9" s="45" customFormat="1" ht="16.5">
      <c r="A46" s="45" t="s">
        <v>94</v>
      </c>
      <c r="B46" s="45" t="s">
        <v>98</v>
      </c>
      <c r="C46" s="49">
        <f>C37/80000*100</f>
        <v>0.7325</v>
      </c>
      <c r="D46" s="48"/>
      <c r="E46" s="69">
        <f>E37/80000*100</f>
        <v>0.65625</v>
      </c>
      <c r="F46" s="65"/>
      <c r="G46" s="69">
        <f>G37/80000*100</f>
        <v>7.345</v>
      </c>
      <c r="H46" s="65"/>
      <c r="I46" s="69">
        <f>I37/80000*100</f>
        <v>4.45375</v>
      </c>
    </row>
    <row r="47" spans="3:9" s="45" customFormat="1" ht="16.5">
      <c r="C47" s="48"/>
      <c r="D47" s="48"/>
      <c r="E47" s="65"/>
      <c r="F47" s="65"/>
      <c r="G47" s="65"/>
      <c r="H47" s="65"/>
      <c r="I47" s="65"/>
    </row>
    <row r="48" spans="3:9" s="45" customFormat="1" ht="16.5">
      <c r="C48" s="48"/>
      <c r="D48" s="48"/>
      <c r="E48" s="65"/>
      <c r="F48" s="65"/>
      <c r="G48" s="65"/>
      <c r="H48" s="65"/>
      <c r="I48" s="65"/>
    </row>
    <row r="49" spans="3:9" ht="15.75">
      <c r="C49" s="6"/>
      <c r="D49" s="6"/>
      <c r="E49" s="13"/>
      <c r="F49" s="13"/>
      <c r="G49" s="13"/>
      <c r="H49" s="13"/>
      <c r="I49" s="13"/>
    </row>
    <row r="50" spans="1:9" ht="15.75">
      <c r="A50" s="4" t="s">
        <v>62</v>
      </c>
      <c r="B50" s="4"/>
      <c r="C50" s="6"/>
      <c r="D50" s="6"/>
      <c r="E50" s="13"/>
      <c r="F50" s="13"/>
      <c r="G50" s="13"/>
      <c r="H50" s="13"/>
      <c r="I50" s="13"/>
    </row>
    <row r="51" spans="1:9" ht="15.75">
      <c r="A51" s="4" t="s">
        <v>73</v>
      </c>
      <c r="B51" s="4"/>
      <c r="C51" s="6"/>
      <c r="D51" s="6"/>
      <c r="E51" s="13"/>
      <c r="F51" s="13"/>
      <c r="G51" s="13"/>
      <c r="H51" s="13"/>
      <c r="I51" s="13"/>
    </row>
    <row r="52" spans="3:9" ht="15.75">
      <c r="C52" s="6"/>
      <c r="D52" s="6"/>
      <c r="E52" s="13"/>
      <c r="F52" s="13"/>
      <c r="G52" s="13"/>
      <c r="H52" s="13"/>
      <c r="I52" s="13"/>
    </row>
    <row r="53" spans="3:9" ht="15.75">
      <c r="C53" s="6"/>
      <c r="D53" s="6"/>
      <c r="E53" s="13"/>
      <c r="F53" s="13"/>
      <c r="G53" s="13"/>
      <c r="H53" s="13"/>
      <c r="I53" s="13"/>
    </row>
    <row r="54" spans="3:9" ht="15.75">
      <c r="C54" s="6"/>
      <c r="D54" s="6"/>
      <c r="E54" s="13"/>
      <c r="F54" s="13"/>
      <c r="G54" s="13"/>
      <c r="H54" s="13"/>
      <c r="I54" s="13"/>
    </row>
    <row r="55" spans="3:9" ht="15.75">
      <c r="C55" s="6"/>
      <c r="D55" s="6"/>
      <c r="E55" s="13"/>
      <c r="F55" s="13"/>
      <c r="G55" s="13"/>
      <c r="H55" s="13"/>
      <c r="I55" s="13"/>
    </row>
    <row r="56" spans="3:9" ht="15.75">
      <c r="C56" s="6"/>
      <c r="D56" s="6"/>
      <c r="E56" s="13"/>
      <c r="F56" s="13"/>
      <c r="G56" s="13"/>
      <c r="H56" s="13"/>
      <c r="I56" s="13"/>
    </row>
    <row r="57" spans="3:9" ht="15.75">
      <c r="C57" s="6"/>
      <c r="D57" s="6"/>
      <c r="E57" s="13"/>
      <c r="F57" s="13"/>
      <c r="G57" s="13"/>
      <c r="H57" s="13"/>
      <c r="I57" s="13"/>
    </row>
    <row r="58" spans="3:9" ht="15.75">
      <c r="C58" s="6"/>
      <c r="D58" s="6"/>
      <c r="E58" s="13"/>
      <c r="F58" s="13"/>
      <c r="G58" s="13"/>
      <c r="H58" s="13"/>
      <c r="I58" s="13"/>
    </row>
    <row r="59" spans="3:9" ht="15.75">
      <c r="C59" s="6"/>
      <c r="D59" s="6"/>
      <c r="E59" s="13"/>
      <c r="F59" s="13"/>
      <c r="G59" s="13"/>
      <c r="H59" s="13"/>
      <c r="I59" s="13"/>
    </row>
    <row r="60" spans="3:9" ht="15.75">
      <c r="C60" s="6"/>
      <c r="D60" s="6"/>
      <c r="E60" s="13"/>
      <c r="F60" s="13"/>
      <c r="G60" s="13"/>
      <c r="H60" s="13"/>
      <c r="I60" s="13"/>
    </row>
    <row r="61" spans="3:9" ht="15.75">
      <c r="C61" s="6"/>
      <c r="D61" s="6"/>
      <c r="E61" s="13"/>
      <c r="F61" s="13"/>
      <c r="G61" s="13"/>
      <c r="H61" s="13"/>
      <c r="I61" s="13"/>
    </row>
    <row r="62" spans="3:9" ht="15.75">
      <c r="C62" s="6"/>
      <c r="D62" s="6"/>
      <c r="E62" s="13"/>
      <c r="F62" s="13"/>
      <c r="G62" s="13"/>
      <c r="H62" s="13"/>
      <c r="I62" s="13"/>
    </row>
    <row r="63" spans="3:9" ht="15.75">
      <c r="C63" s="6"/>
      <c r="D63" s="6"/>
      <c r="E63" s="13"/>
      <c r="F63" s="13"/>
      <c r="G63" s="13"/>
      <c r="H63" s="13"/>
      <c r="I63" s="13"/>
    </row>
    <row r="64" spans="3:9" ht="15.75">
      <c r="C64" s="6"/>
      <c r="D64" s="6"/>
      <c r="E64" s="13"/>
      <c r="F64" s="13"/>
      <c r="G64" s="13"/>
      <c r="H64" s="13"/>
      <c r="I64" s="13"/>
    </row>
  </sheetData>
  <printOptions/>
  <pageMargins left="0.55" right="0.38" top="0.75" bottom="0.75" header="0.5" footer="0.5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="75" zoomScaleSheetLayoutView="75" workbookViewId="0" topLeftCell="A1">
      <selection activeCell="A9" sqref="A9"/>
    </sheetView>
  </sheetViews>
  <sheetFormatPr defaultColWidth="9.140625" defaultRowHeight="12.75"/>
  <cols>
    <col min="1" max="1" width="58.7109375" style="2" customWidth="1"/>
    <col min="2" max="2" width="17.00390625" style="2" customWidth="1"/>
    <col min="3" max="3" width="4.8515625" style="2" customWidth="1"/>
    <col min="4" max="4" width="17.00390625" style="2" customWidth="1"/>
    <col min="5" max="5" width="4.421875" style="2" customWidth="1"/>
    <col min="6" max="16384" width="9.140625" style="2" customWidth="1"/>
  </cols>
  <sheetData>
    <row r="1" ht="18.75">
      <c r="A1" s="14" t="s">
        <v>5</v>
      </c>
    </row>
    <row r="2" ht="15.75">
      <c r="A2" s="15" t="s">
        <v>35</v>
      </c>
    </row>
    <row r="3" ht="15.75">
      <c r="A3" s="16"/>
    </row>
    <row r="4" ht="15.75">
      <c r="A4" s="1" t="s">
        <v>12</v>
      </c>
    </row>
    <row r="5" ht="15.75">
      <c r="A5" s="1"/>
    </row>
    <row r="6" spans="1:4" ht="15.75">
      <c r="A6" s="1"/>
      <c r="B6" s="17" t="s">
        <v>44</v>
      </c>
      <c r="C6" s="18"/>
      <c r="D6" s="17" t="s">
        <v>44</v>
      </c>
    </row>
    <row r="7" spans="2:4" ht="15.75">
      <c r="B7" s="17" t="s">
        <v>43</v>
      </c>
      <c r="C7" s="17"/>
      <c r="D7" s="17" t="s">
        <v>122</v>
      </c>
    </row>
    <row r="8" spans="2:4" ht="15.75">
      <c r="B8" s="17" t="s">
        <v>45</v>
      </c>
      <c r="C8" s="17"/>
      <c r="D8" s="17" t="s">
        <v>45</v>
      </c>
    </row>
    <row r="9" spans="2:4" ht="15.75">
      <c r="B9" s="17" t="s">
        <v>46</v>
      </c>
      <c r="C9" s="17"/>
      <c r="D9" s="17" t="s">
        <v>46</v>
      </c>
    </row>
    <row r="10" spans="2:4" ht="15.75">
      <c r="B10" s="24" t="s">
        <v>154</v>
      </c>
      <c r="C10" s="17"/>
      <c r="D10" s="24" t="s">
        <v>75</v>
      </c>
    </row>
    <row r="11" spans="2:4" ht="15.75">
      <c r="B11" s="17" t="s">
        <v>8</v>
      </c>
      <c r="C11" s="17"/>
      <c r="D11" s="17" t="s">
        <v>8</v>
      </c>
    </row>
    <row r="12" spans="2:6" ht="15.75">
      <c r="B12" s="17"/>
      <c r="C12" s="17"/>
      <c r="D12" s="17" t="s">
        <v>121</v>
      </c>
      <c r="F12" s="85" t="s">
        <v>89</v>
      </c>
    </row>
    <row r="13" spans="2:6" ht="15.75">
      <c r="B13" s="17"/>
      <c r="C13" s="17"/>
      <c r="D13" s="17"/>
      <c r="F13" s="85"/>
    </row>
    <row r="14" spans="1:6" ht="15.75">
      <c r="A14" s="1" t="s">
        <v>126</v>
      </c>
      <c r="B14" s="17"/>
      <c r="C14" s="17"/>
      <c r="D14" s="17"/>
      <c r="F14" s="85"/>
    </row>
    <row r="15" spans="1:4" ht="15.75">
      <c r="A15" s="1" t="s">
        <v>127</v>
      </c>
      <c r="B15" s="17"/>
      <c r="C15" s="17"/>
      <c r="D15" s="17"/>
    </row>
    <row r="16" spans="1:4" ht="15.75">
      <c r="A16" s="2" t="s">
        <v>51</v>
      </c>
      <c r="B16" s="13">
        <v>34652</v>
      </c>
      <c r="C16" s="13"/>
      <c r="D16" s="13">
        <v>27908</v>
      </c>
    </row>
    <row r="17" spans="1:6" ht="16.5">
      <c r="A17" s="2" t="s">
        <v>72</v>
      </c>
      <c r="B17" s="13">
        <v>9567</v>
      </c>
      <c r="C17" s="13"/>
      <c r="D17" s="13">
        <v>4380</v>
      </c>
      <c r="F17" s="79" t="s">
        <v>125</v>
      </c>
    </row>
    <row r="18" spans="1:4" ht="15.75">
      <c r="A18" s="2" t="s">
        <v>123</v>
      </c>
      <c r="B18" s="13">
        <v>5</v>
      </c>
      <c r="C18" s="13"/>
      <c r="D18" s="13">
        <v>226</v>
      </c>
    </row>
    <row r="19" spans="1:6" ht="15.75">
      <c r="A19" s="2" t="s">
        <v>52</v>
      </c>
      <c r="B19" s="13">
        <v>792</v>
      </c>
      <c r="C19" s="13"/>
      <c r="D19" s="13">
        <v>792</v>
      </c>
      <c r="F19" s="2" t="s">
        <v>96</v>
      </c>
    </row>
    <row r="20" spans="2:4" ht="15.75">
      <c r="B20" s="90">
        <f>SUM(B16:B19)</f>
        <v>45016</v>
      </c>
      <c r="C20" s="13"/>
      <c r="D20" s="90">
        <f>SUM(D16:D19)</f>
        <v>33306</v>
      </c>
    </row>
    <row r="21" spans="2:4" ht="15.75">
      <c r="B21" s="13"/>
      <c r="C21" s="13"/>
      <c r="D21" s="13"/>
    </row>
    <row r="22" spans="1:4" ht="15.75">
      <c r="A22" s="1" t="s">
        <v>10</v>
      </c>
      <c r="B22" s="13"/>
      <c r="C22" s="13"/>
      <c r="D22" s="13"/>
    </row>
    <row r="23" spans="1:9" ht="15.75">
      <c r="A23" s="89" t="s">
        <v>128</v>
      </c>
      <c r="B23" s="21">
        <f>22169+52373</f>
        <v>74542</v>
      </c>
      <c r="C23" s="21"/>
      <c r="D23" s="21">
        <v>54226</v>
      </c>
      <c r="E23" s="28"/>
      <c r="F23" s="28"/>
      <c r="G23" s="28"/>
      <c r="I23" s="28"/>
    </row>
    <row r="24" spans="1:7" ht="15.75">
      <c r="A24" s="89" t="s">
        <v>129</v>
      </c>
      <c r="B24" s="21">
        <v>77383</v>
      </c>
      <c r="C24" s="21"/>
      <c r="D24" s="21">
        <v>56351</v>
      </c>
      <c r="E24" s="28"/>
      <c r="F24" s="28"/>
      <c r="G24" s="28"/>
    </row>
    <row r="25" spans="1:7" ht="15.75">
      <c r="A25" s="89" t="s">
        <v>130</v>
      </c>
      <c r="B25" s="21">
        <f>2170+1+1</f>
        <v>2172</v>
      </c>
      <c r="C25" s="21"/>
      <c r="D25" s="21">
        <v>2136</v>
      </c>
      <c r="G25" s="28"/>
    </row>
    <row r="26" spans="1:8" ht="15.75">
      <c r="A26" s="89" t="s">
        <v>131</v>
      </c>
      <c r="B26" s="21">
        <f>22651+4067</f>
        <v>26718</v>
      </c>
      <c r="C26" s="21"/>
      <c r="D26" s="21">
        <v>17026</v>
      </c>
      <c r="G26" s="28"/>
      <c r="H26" s="28"/>
    </row>
    <row r="27" spans="1:8" ht="15.75">
      <c r="A27" s="89" t="s">
        <v>132</v>
      </c>
      <c r="B27" s="21">
        <v>1479</v>
      </c>
      <c r="C27" s="21"/>
      <c r="D27" s="21">
        <v>1918</v>
      </c>
      <c r="G27" s="28"/>
      <c r="H27" s="28"/>
    </row>
    <row r="28" spans="1:8" ht="15.75">
      <c r="A28" s="89" t="s">
        <v>133</v>
      </c>
      <c r="B28" s="91">
        <v>13759</v>
      </c>
      <c r="C28" s="21"/>
      <c r="D28" s="91">
        <v>8401</v>
      </c>
      <c r="G28" s="28"/>
      <c r="H28" s="28"/>
    </row>
    <row r="29" spans="1:7" ht="15.75">
      <c r="A29" s="20"/>
      <c r="B29" s="90">
        <f>SUM(B23:B28)</f>
        <v>196053</v>
      </c>
      <c r="C29" s="13"/>
      <c r="D29" s="90">
        <f>SUM(D23:D28)</f>
        <v>140058</v>
      </c>
      <c r="G29" s="28"/>
    </row>
    <row r="30" spans="1:7" ht="15.75">
      <c r="A30" s="20"/>
      <c r="B30" s="13"/>
      <c r="C30" s="13"/>
      <c r="D30" s="13"/>
      <c r="G30" s="28"/>
    </row>
    <row r="31" spans="1:7" ht="16.5" thickBot="1">
      <c r="A31" s="1" t="s">
        <v>134</v>
      </c>
      <c r="B31" s="94">
        <f>+B20+B29</f>
        <v>241069</v>
      </c>
      <c r="C31" s="21"/>
      <c r="D31" s="94">
        <f>+D20+D29</f>
        <v>173364</v>
      </c>
      <c r="G31" s="28"/>
    </row>
    <row r="32" spans="1:7" ht="15.75">
      <c r="A32" s="20"/>
      <c r="B32" s="13"/>
      <c r="C32" s="13"/>
      <c r="D32" s="13"/>
      <c r="G32" s="28"/>
    </row>
    <row r="33" spans="1:4" ht="15.75">
      <c r="A33" s="1" t="s">
        <v>135</v>
      </c>
      <c r="B33" s="21"/>
      <c r="C33" s="13"/>
      <c r="D33" s="21"/>
    </row>
    <row r="34" spans="1:4" ht="15.75">
      <c r="A34" s="1" t="s">
        <v>136</v>
      </c>
      <c r="B34" s="13"/>
      <c r="C34" s="13"/>
      <c r="D34" s="13"/>
    </row>
    <row r="35" spans="1:4" ht="15.75">
      <c r="A35" s="2" t="s">
        <v>0</v>
      </c>
      <c r="B35" s="21">
        <v>40000</v>
      </c>
      <c r="C35" s="21"/>
      <c r="D35" s="21">
        <v>40000</v>
      </c>
    </row>
    <row r="36" spans="1:4" ht="15.75">
      <c r="A36" s="2" t="s">
        <v>6</v>
      </c>
      <c r="B36" s="21">
        <v>6941</v>
      </c>
      <c r="C36" s="21"/>
      <c r="D36" s="21">
        <v>6941</v>
      </c>
    </row>
    <row r="37" spans="1:4" ht="15.75">
      <c r="A37" s="2" t="s">
        <v>53</v>
      </c>
      <c r="B37" s="91">
        <f>26564+1</f>
        <v>26565</v>
      </c>
      <c r="C37" s="21"/>
      <c r="D37" s="91">
        <f>13325+10284</f>
        <v>23609</v>
      </c>
    </row>
    <row r="38" spans="1:4" ht="15.75">
      <c r="A38" s="19"/>
      <c r="B38" s="21">
        <f>SUM(B35:B37)</f>
        <v>73506</v>
      </c>
      <c r="C38" s="21"/>
      <c r="D38" s="21">
        <f>SUM(D35:D37)</f>
        <v>70550</v>
      </c>
    </row>
    <row r="39" spans="1:6" s="25" customFormat="1" ht="15.75">
      <c r="A39" s="92" t="s">
        <v>54</v>
      </c>
      <c r="B39" s="31">
        <f>-20</f>
        <v>-20</v>
      </c>
      <c r="C39" s="21"/>
      <c r="D39" s="21">
        <v>24</v>
      </c>
      <c r="F39" s="25" t="s">
        <v>112</v>
      </c>
    </row>
    <row r="40" spans="1:4" s="25" customFormat="1" ht="15.75">
      <c r="A40" s="92" t="s">
        <v>137</v>
      </c>
      <c r="B40" s="90">
        <f>SUM(B38:B39)</f>
        <v>73486</v>
      </c>
      <c r="C40" s="21"/>
      <c r="D40" s="90">
        <f>SUM(D38:D39)</f>
        <v>70574</v>
      </c>
    </row>
    <row r="41" spans="1:4" s="25" customFormat="1" ht="15.75">
      <c r="A41" s="92"/>
      <c r="B41" s="21"/>
      <c r="C41" s="21"/>
      <c r="D41" s="21"/>
    </row>
    <row r="42" spans="1:4" ht="15.75">
      <c r="A42" s="1" t="s">
        <v>138</v>
      </c>
      <c r="B42" s="13"/>
      <c r="C42" s="13"/>
      <c r="D42" s="13"/>
    </row>
    <row r="43" spans="1:6" ht="16.5">
      <c r="A43" s="2" t="s">
        <v>55</v>
      </c>
      <c r="B43" s="13">
        <v>0</v>
      </c>
      <c r="C43" s="13"/>
      <c r="D43" s="13">
        <v>0</v>
      </c>
      <c r="F43" s="79" t="s">
        <v>96</v>
      </c>
    </row>
    <row r="44" spans="1:4" ht="15.75">
      <c r="A44" s="2" t="s">
        <v>56</v>
      </c>
      <c r="B44" s="13">
        <v>759</v>
      </c>
      <c r="C44" s="13"/>
      <c r="D44" s="13">
        <v>375</v>
      </c>
    </row>
    <row r="45" spans="1:6" ht="15.75">
      <c r="A45" s="2" t="s">
        <v>61</v>
      </c>
      <c r="B45" s="13">
        <v>5623</v>
      </c>
      <c r="C45" s="13"/>
      <c r="D45" s="13">
        <v>4406</v>
      </c>
      <c r="F45" s="2" t="s">
        <v>113</v>
      </c>
    </row>
    <row r="46" spans="1:5" ht="15.75">
      <c r="A46" s="2" t="s">
        <v>48</v>
      </c>
      <c r="B46" s="13">
        <v>2602</v>
      </c>
      <c r="C46" s="13"/>
      <c r="D46" s="13">
        <v>1892</v>
      </c>
      <c r="E46" s="13"/>
    </row>
    <row r="47" spans="2:4" ht="15.75">
      <c r="B47" s="93">
        <f>SUM(B43:B46)</f>
        <v>8984</v>
      </c>
      <c r="D47" s="93">
        <f>SUM(D43:D46)</f>
        <v>6673</v>
      </c>
    </row>
    <row r="48" spans="2:4" ht="15.75">
      <c r="B48" s="29"/>
      <c r="D48" s="29"/>
    </row>
    <row r="49" spans="1:4" ht="15.75">
      <c r="A49" s="1" t="s">
        <v>13</v>
      </c>
      <c r="B49" s="13"/>
      <c r="C49" s="13"/>
      <c r="D49" s="13"/>
    </row>
    <row r="50" spans="1:6" ht="15.75">
      <c r="A50" s="2" t="s">
        <v>139</v>
      </c>
      <c r="B50" s="21">
        <f>44171+7766</f>
        <v>51937</v>
      </c>
      <c r="C50" s="13"/>
      <c r="D50" s="21">
        <v>36141</v>
      </c>
      <c r="E50" s="28"/>
      <c r="F50" s="28"/>
    </row>
    <row r="51" spans="1:8" ht="15.75">
      <c r="A51" s="2" t="s">
        <v>140</v>
      </c>
      <c r="B51" s="21">
        <v>1786</v>
      </c>
      <c r="C51" s="13"/>
      <c r="D51" s="21">
        <v>1979</v>
      </c>
      <c r="H51" s="28"/>
    </row>
    <row r="52" spans="1:4" ht="15.75">
      <c r="A52" s="2" t="s">
        <v>141</v>
      </c>
      <c r="B52" s="21">
        <v>1511</v>
      </c>
      <c r="C52" s="13"/>
      <c r="D52" s="21">
        <v>309</v>
      </c>
    </row>
    <row r="53" spans="1:6" ht="15.75">
      <c r="A53" s="2" t="s">
        <v>142</v>
      </c>
      <c r="B53" s="21">
        <f>84202+291</f>
        <v>84493</v>
      </c>
      <c r="C53" s="13"/>
      <c r="D53" s="21">
        <f>47803+236</f>
        <v>48039</v>
      </c>
      <c r="F53" s="2" t="s">
        <v>113</v>
      </c>
    </row>
    <row r="54" spans="1:4" ht="15.75">
      <c r="A54" s="2" t="s">
        <v>143</v>
      </c>
      <c r="B54" s="21">
        <f>225+18563</f>
        <v>18788</v>
      </c>
      <c r="C54" s="13"/>
      <c r="D54" s="21">
        <v>9639</v>
      </c>
    </row>
    <row r="55" spans="1:4" ht="15.75">
      <c r="A55" s="2" t="s">
        <v>144</v>
      </c>
      <c r="B55" s="91">
        <v>84</v>
      </c>
      <c r="C55" s="13"/>
      <c r="D55" s="91">
        <v>10</v>
      </c>
    </row>
    <row r="56" spans="1:4" ht="15.75">
      <c r="A56" s="1"/>
      <c r="B56" s="93">
        <f>SUM(B50:B55)</f>
        <v>158599</v>
      </c>
      <c r="D56" s="93">
        <f>SUM(D50:D55)</f>
        <v>96117</v>
      </c>
    </row>
    <row r="57" spans="1:4" ht="15.75">
      <c r="A57" s="1"/>
      <c r="B57" s="99"/>
      <c r="D57" s="99"/>
    </row>
    <row r="58" spans="1:4" s="25" customFormat="1" ht="15.75">
      <c r="A58" s="1" t="s">
        <v>145</v>
      </c>
      <c r="B58" s="93">
        <f>+B47+B56</f>
        <v>167583</v>
      </c>
      <c r="D58" s="93">
        <f>+D47+D56</f>
        <v>102790</v>
      </c>
    </row>
    <row r="59" spans="1:4" ht="15.75">
      <c r="A59" s="1"/>
      <c r="B59" s="29"/>
      <c r="D59" s="29"/>
    </row>
    <row r="60" spans="1:4" ht="16.5" thickBot="1">
      <c r="A60" s="1" t="s">
        <v>146</v>
      </c>
      <c r="B60" s="100">
        <f>+B40+B58</f>
        <v>241069</v>
      </c>
      <c r="C60" s="25"/>
      <c r="D60" s="100">
        <f>+D40+D58</f>
        <v>173364</v>
      </c>
    </row>
    <row r="61" spans="2:4" ht="15.75">
      <c r="B61" s="29"/>
      <c r="D61" s="29"/>
    </row>
    <row r="62" spans="1:4" ht="15.75">
      <c r="A62" s="2" t="s">
        <v>111</v>
      </c>
      <c r="B62" s="23">
        <f>B40/80000*100</f>
        <v>91.8575</v>
      </c>
      <c r="D62" s="23">
        <f>D40/80000*100</f>
        <v>88.2175</v>
      </c>
    </row>
    <row r="63" ht="15.75">
      <c r="A63" s="2" t="s">
        <v>63</v>
      </c>
    </row>
    <row r="64" ht="15.75">
      <c r="A64" s="2" t="s">
        <v>64</v>
      </c>
    </row>
    <row r="67" ht="15.75">
      <c r="A67" s="1" t="s">
        <v>14</v>
      </c>
    </row>
    <row r="68" ht="15.75">
      <c r="A68" s="1" t="s">
        <v>74</v>
      </c>
    </row>
    <row r="69" ht="15.75">
      <c r="A69" s="1"/>
    </row>
    <row r="70" ht="15.75">
      <c r="B70" s="28"/>
    </row>
  </sheetData>
  <printOptions/>
  <pageMargins left="0.75" right="0.5" top="0.62" bottom="0.64" header="0.5" footer="0.5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="75" zoomScaleNormal="75" workbookViewId="0" topLeftCell="A25">
      <selection activeCell="E49" sqref="E49:E50"/>
    </sheetView>
  </sheetViews>
  <sheetFormatPr defaultColWidth="9.140625" defaultRowHeight="12.75"/>
  <cols>
    <col min="1" max="1" width="35.8515625" style="3" customWidth="1"/>
    <col min="2" max="2" width="7.8515625" style="3" customWidth="1"/>
    <col min="3" max="3" width="14.421875" style="3" customWidth="1"/>
    <col min="4" max="4" width="2.140625" style="3" customWidth="1"/>
    <col min="5" max="5" width="18.421875" style="3" customWidth="1"/>
    <col min="6" max="6" width="1.57421875" style="3" customWidth="1"/>
    <col min="7" max="7" width="21.140625" style="3" bestFit="1" customWidth="1"/>
    <col min="8" max="8" width="2.140625" style="3" customWidth="1"/>
    <col min="9" max="9" width="15.00390625" style="3" customWidth="1"/>
    <col min="10" max="10" width="1.421875" style="3" customWidth="1"/>
    <col min="11" max="11" width="15.28125" style="3" customWidth="1"/>
    <col min="12" max="12" width="3.7109375" style="3" customWidth="1"/>
    <col min="13" max="13" width="12.28125" style="6" customWidth="1"/>
    <col min="14" max="14" width="1.8515625" style="3" customWidth="1"/>
    <col min="15" max="15" width="16.7109375" style="3" customWidth="1"/>
    <col min="16" max="16384" width="9.140625" style="3" customWidth="1"/>
  </cols>
  <sheetData>
    <row r="1" spans="1:2" ht="18.75">
      <c r="A1" s="8" t="s">
        <v>5</v>
      </c>
      <c r="B1" s="8"/>
    </row>
    <row r="2" spans="1:2" ht="15.75">
      <c r="A2" s="9" t="s">
        <v>35</v>
      </c>
      <c r="B2" s="9"/>
    </row>
    <row r="3" spans="1:2" ht="15.75">
      <c r="A3" s="7"/>
      <c r="B3" s="7"/>
    </row>
    <row r="4" spans="1:2" ht="15.75">
      <c r="A4" s="4" t="s">
        <v>23</v>
      </c>
      <c r="B4" s="4"/>
    </row>
    <row r="5" spans="1:2" ht="15.75">
      <c r="A5" s="4"/>
      <c r="B5" s="4"/>
    </row>
    <row r="7" spans="3:9" ht="15.75">
      <c r="C7" s="4" t="s">
        <v>88</v>
      </c>
      <c r="D7" s="4"/>
      <c r="E7" s="4"/>
      <c r="F7" s="4"/>
      <c r="G7" s="4"/>
      <c r="H7" s="4"/>
      <c r="I7" s="4"/>
    </row>
    <row r="8" spans="3:9" ht="15.75">
      <c r="C8" s="4"/>
      <c r="D8" s="4"/>
      <c r="E8" s="43" t="s">
        <v>87</v>
      </c>
      <c r="F8" s="43"/>
      <c r="G8" s="43"/>
      <c r="H8" s="43"/>
      <c r="I8" s="43" t="s">
        <v>86</v>
      </c>
    </row>
    <row r="9" spans="3:15" ht="15.75">
      <c r="C9" s="5" t="s">
        <v>81</v>
      </c>
      <c r="D9" s="5"/>
      <c r="E9" s="5" t="s">
        <v>82</v>
      </c>
      <c r="F9" s="5"/>
      <c r="G9" s="5" t="s">
        <v>155</v>
      </c>
      <c r="H9" s="5"/>
      <c r="I9" s="5" t="s">
        <v>83</v>
      </c>
      <c r="J9" s="5"/>
      <c r="K9" s="5"/>
      <c r="L9" s="5"/>
      <c r="M9" s="10" t="s">
        <v>84</v>
      </c>
      <c r="N9" s="5"/>
      <c r="O9" s="5" t="s">
        <v>85</v>
      </c>
    </row>
    <row r="10" spans="3:15" ht="15.75">
      <c r="C10" s="5" t="s">
        <v>77</v>
      </c>
      <c r="D10" s="5"/>
      <c r="E10" s="5" t="s">
        <v>78</v>
      </c>
      <c r="F10" s="5"/>
      <c r="G10" s="5" t="s">
        <v>156</v>
      </c>
      <c r="H10" s="5"/>
      <c r="I10" s="5" t="s">
        <v>79</v>
      </c>
      <c r="J10" s="5"/>
      <c r="K10" s="5" t="s">
        <v>7</v>
      </c>
      <c r="L10" s="5"/>
      <c r="M10" s="10" t="s">
        <v>114</v>
      </c>
      <c r="N10" s="5"/>
      <c r="O10" s="5" t="s">
        <v>80</v>
      </c>
    </row>
    <row r="11" spans="2:15" ht="15.75">
      <c r="B11" s="4" t="s">
        <v>89</v>
      </c>
      <c r="C11" s="5" t="s">
        <v>8</v>
      </c>
      <c r="D11" s="5"/>
      <c r="E11" s="5" t="s">
        <v>8</v>
      </c>
      <c r="F11" s="5"/>
      <c r="G11" s="5" t="s">
        <v>8</v>
      </c>
      <c r="H11" s="5"/>
      <c r="I11" s="5" t="s">
        <v>8</v>
      </c>
      <c r="J11" s="5"/>
      <c r="K11" s="5" t="s">
        <v>8</v>
      </c>
      <c r="L11" s="5"/>
      <c r="M11" s="10" t="str">
        <f>I11</f>
        <v>RM'000</v>
      </c>
      <c r="N11" s="5"/>
      <c r="O11" s="5" t="s">
        <v>8</v>
      </c>
    </row>
    <row r="12" spans="3:15" ht="15.75"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7"/>
      <c r="N12" s="86"/>
      <c r="O12" s="86"/>
    </row>
    <row r="13" spans="1:15" s="45" customFormat="1" ht="16.5">
      <c r="A13" s="50" t="s">
        <v>115</v>
      </c>
      <c r="B13" s="50"/>
      <c r="C13" s="52">
        <v>40000</v>
      </c>
      <c r="D13" s="48"/>
      <c r="E13" s="52">
        <v>6941</v>
      </c>
      <c r="F13" s="48"/>
      <c r="G13" s="48">
        <v>0</v>
      </c>
      <c r="H13" s="48"/>
      <c r="I13" s="52">
        <v>13326</v>
      </c>
      <c r="J13" s="48"/>
      <c r="K13" s="52">
        <f>SUM(C13:I13)</f>
        <v>60267</v>
      </c>
      <c r="L13" s="48"/>
      <c r="M13" s="52">
        <v>24</v>
      </c>
      <c r="N13" s="48"/>
      <c r="O13" s="52">
        <f>SUM(K13:M13)</f>
        <v>60291</v>
      </c>
    </row>
    <row r="14" spans="3:15" s="45" customFormat="1" ht="16.5"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  <c r="N14" s="51"/>
      <c r="O14" s="51"/>
    </row>
    <row r="15" spans="1:15" s="45" customFormat="1" ht="16.5">
      <c r="A15" s="45" t="s">
        <v>116</v>
      </c>
      <c r="B15" s="45" t="s">
        <v>96</v>
      </c>
      <c r="C15" s="48">
        <v>0</v>
      </c>
      <c r="D15" s="48"/>
      <c r="E15" s="49">
        <v>0</v>
      </c>
      <c r="F15" s="48"/>
      <c r="G15" s="48">
        <v>0</v>
      </c>
      <c r="H15" s="48"/>
      <c r="I15" s="48">
        <v>10284</v>
      </c>
      <c r="J15" s="48"/>
      <c r="K15" s="48">
        <f>SUM(C15:I15)</f>
        <v>10284</v>
      </c>
      <c r="L15" s="48"/>
      <c r="M15" s="47">
        <v>0</v>
      </c>
      <c r="N15" s="48"/>
      <c r="O15" s="48">
        <f>SUM(K15:M15)</f>
        <v>10284</v>
      </c>
    </row>
    <row r="16" spans="3:15" s="45" customFormat="1" ht="16.5">
      <c r="C16" s="53"/>
      <c r="D16" s="51"/>
      <c r="E16" s="53"/>
      <c r="F16" s="51"/>
      <c r="G16" s="53"/>
      <c r="H16" s="51"/>
      <c r="I16" s="54"/>
      <c r="J16" s="51"/>
      <c r="K16" s="54"/>
      <c r="L16" s="51"/>
      <c r="M16" s="54"/>
      <c r="N16" s="51"/>
      <c r="O16" s="54"/>
    </row>
    <row r="17" spans="3:15" s="45" customFormat="1" ht="16.5">
      <c r="C17" s="51"/>
      <c r="D17" s="51"/>
      <c r="E17" s="51"/>
      <c r="F17" s="51"/>
      <c r="G17" s="51"/>
      <c r="H17" s="51"/>
      <c r="I17" s="52"/>
      <c r="J17" s="51"/>
      <c r="K17" s="52"/>
      <c r="L17" s="51"/>
      <c r="M17" s="52"/>
      <c r="N17" s="51"/>
      <c r="O17" s="52"/>
    </row>
    <row r="18" spans="1:15" s="44" customFormat="1" ht="16.5">
      <c r="A18" s="44" t="s">
        <v>76</v>
      </c>
      <c r="C18" s="55">
        <f>SUM(C13:C16)</f>
        <v>40000</v>
      </c>
      <c r="D18" s="56"/>
      <c r="E18" s="55">
        <f>SUM(E13:E16)</f>
        <v>6941</v>
      </c>
      <c r="F18" s="56"/>
      <c r="G18" s="55">
        <f>SUM(G13:G16)</f>
        <v>0</v>
      </c>
      <c r="H18" s="56"/>
      <c r="I18" s="57">
        <f>SUM(I13:I16)</f>
        <v>23610</v>
      </c>
      <c r="J18" s="56"/>
      <c r="K18" s="57">
        <f>SUM(C18:I18)</f>
        <v>70551</v>
      </c>
      <c r="L18" s="56"/>
      <c r="M18" s="57">
        <f>SUM(M13:M16)</f>
        <v>24</v>
      </c>
      <c r="N18" s="56"/>
      <c r="O18" s="57">
        <f>SUM(O13:O16)</f>
        <v>70575</v>
      </c>
    </row>
    <row r="19" spans="3:15" s="45" customFormat="1" ht="16.5"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51"/>
      <c r="O19" s="51"/>
    </row>
    <row r="20" spans="1:15" s="45" customFormat="1" ht="16.5">
      <c r="A20" s="45" t="s">
        <v>60</v>
      </c>
      <c r="C20" s="48">
        <v>0</v>
      </c>
      <c r="D20" s="48"/>
      <c r="E20" s="49">
        <v>0</v>
      </c>
      <c r="F20" s="48"/>
      <c r="G20" s="67">
        <f>-2057</f>
        <v>-2057</v>
      </c>
      <c r="H20" s="48"/>
      <c r="I20" s="48">
        <v>5876</v>
      </c>
      <c r="J20" s="48"/>
      <c r="K20" s="48">
        <f>SUM(C20:I20)</f>
        <v>3819</v>
      </c>
      <c r="L20" s="48"/>
      <c r="M20" s="67">
        <f>-44</f>
        <v>-44</v>
      </c>
      <c r="N20" s="48"/>
      <c r="O20" s="48">
        <f>SUM(K20:M20)</f>
        <v>3775</v>
      </c>
    </row>
    <row r="21" spans="3:15" s="45" customFormat="1" ht="16.5">
      <c r="C21" s="48"/>
      <c r="D21" s="48"/>
      <c r="E21" s="49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1:15" s="45" customFormat="1" ht="16.5">
      <c r="A22" s="45" t="s">
        <v>71</v>
      </c>
      <c r="C22" s="48"/>
      <c r="D22" s="48"/>
      <c r="E22" s="49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1:15" s="45" customFormat="1" ht="16.5">
      <c r="A23" s="45" t="s">
        <v>65</v>
      </c>
      <c r="C23" s="48"/>
      <c r="D23" s="48"/>
      <c r="E23" s="49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1:15" s="45" customFormat="1" ht="16.5">
      <c r="A24" s="45" t="s">
        <v>100</v>
      </c>
      <c r="C24" s="48">
        <v>0</v>
      </c>
      <c r="D24" s="48"/>
      <c r="E24" s="49">
        <v>0</v>
      </c>
      <c r="F24" s="48"/>
      <c r="G24" s="48"/>
      <c r="H24" s="48"/>
      <c r="I24" s="67">
        <f>-864</f>
        <v>-864</v>
      </c>
      <c r="J24" s="48"/>
      <c r="K24" s="67">
        <f>SUM(C24:I24)</f>
        <v>-864</v>
      </c>
      <c r="L24" s="48"/>
      <c r="M24" s="48">
        <v>0</v>
      </c>
      <c r="N24" s="48"/>
      <c r="O24" s="67">
        <f>SUM(K24:M24)</f>
        <v>-864</v>
      </c>
    </row>
    <row r="25" spans="3:15" s="45" customFormat="1" ht="16.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</row>
    <row r="26" spans="1:15" s="44" customFormat="1" ht="17.25" thickBot="1">
      <c r="A26" s="50" t="s">
        <v>157</v>
      </c>
      <c r="B26" s="50"/>
      <c r="C26" s="58">
        <f>SUM(C18:C25)</f>
        <v>40000</v>
      </c>
      <c r="D26" s="59"/>
      <c r="E26" s="58">
        <f>SUM(E18:E25)</f>
        <v>6941</v>
      </c>
      <c r="F26" s="59"/>
      <c r="G26" s="98">
        <f>SUM(G18:G25)</f>
        <v>-2057</v>
      </c>
      <c r="H26" s="59"/>
      <c r="I26" s="58">
        <f>SUM(I17:I25)</f>
        <v>28622</v>
      </c>
      <c r="J26" s="59"/>
      <c r="K26" s="58">
        <f>SUM(K18:K25)</f>
        <v>73506</v>
      </c>
      <c r="L26" s="59"/>
      <c r="M26" s="98">
        <f>SUM(M18:M25)</f>
        <v>-20</v>
      </c>
      <c r="N26" s="59"/>
      <c r="O26" s="58">
        <f>SUM(O18:O25)</f>
        <v>73486</v>
      </c>
    </row>
    <row r="27" s="45" customFormat="1" ht="17.25" thickTop="1">
      <c r="M27" s="48"/>
    </row>
    <row r="28" s="45" customFormat="1" ht="16.5">
      <c r="M28" s="48"/>
    </row>
    <row r="29" s="45" customFormat="1" ht="16.5">
      <c r="M29" s="48"/>
    </row>
    <row r="30" s="45" customFormat="1" ht="16.5">
      <c r="M30" s="48"/>
    </row>
    <row r="31" spans="3:15" s="45" customFormat="1" ht="16.5"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2"/>
      <c r="N31" s="51"/>
      <c r="O31" s="51"/>
    </row>
    <row r="32" spans="1:15" s="45" customFormat="1" ht="16.5">
      <c r="A32" s="50" t="s">
        <v>117</v>
      </c>
      <c r="B32" s="50"/>
      <c r="C32" s="52">
        <v>40000</v>
      </c>
      <c r="D32" s="52"/>
      <c r="E32" s="52">
        <v>6941</v>
      </c>
      <c r="F32" s="52"/>
      <c r="G32" s="52">
        <v>0</v>
      </c>
      <c r="H32" s="52"/>
      <c r="I32" s="52">
        <v>8360</v>
      </c>
      <c r="J32" s="52"/>
      <c r="K32" s="52">
        <f>SUM(C32:I32)</f>
        <v>55301</v>
      </c>
      <c r="L32" s="52"/>
      <c r="M32" s="52">
        <v>50</v>
      </c>
      <c r="N32" s="52"/>
      <c r="O32" s="52">
        <f>SUM(K32:M32)</f>
        <v>55351</v>
      </c>
    </row>
    <row r="33" spans="3:15" s="45" customFormat="1" ht="16.5"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2"/>
      <c r="N33" s="51"/>
      <c r="O33" s="51"/>
    </row>
    <row r="34" spans="1:15" s="45" customFormat="1" ht="16.5">
      <c r="A34" s="45" t="s">
        <v>116</v>
      </c>
      <c r="B34" s="45" t="s">
        <v>96</v>
      </c>
      <c r="C34" s="48">
        <v>0</v>
      </c>
      <c r="D34" s="48"/>
      <c r="E34" s="49">
        <v>0</v>
      </c>
      <c r="F34" s="48"/>
      <c r="G34" s="48">
        <v>0</v>
      </c>
      <c r="H34" s="48"/>
      <c r="I34" s="48">
        <v>12551</v>
      </c>
      <c r="J34" s="48"/>
      <c r="K34" s="48">
        <f>SUM(C34:I34)</f>
        <v>12551</v>
      </c>
      <c r="L34" s="48"/>
      <c r="M34" s="47">
        <v>0</v>
      </c>
      <c r="N34" s="48"/>
      <c r="O34" s="48">
        <f>SUM(K34:M34)</f>
        <v>12551</v>
      </c>
    </row>
    <row r="35" spans="3:15" s="45" customFormat="1" ht="16.5">
      <c r="C35" s="53"/>
      <c r="D35" s="51"/>
      <c r="E35" s="53"/>
      <c r="F35" s="51"/>
      <c r="G35" s="53"/>
      <c r="H35" s="51"/>
      <c r="I35" s="54"/>
      <c r="J35" s="51"/>
      <c r="K35" s="54"/>
      <c r="L35" s="51"/>
      <c r="M35" s="54"/>
      <c r="N35" s="51"/>
      <c r="O35" s="54"/>
    </row>
    <row r="36" spans="3:15" s="45" customFormat="1" ht="16.5">
      <c r="C36" s="51"/>
      <c r="D36" s="51"/>
      <c r="E36" s="51"/>
      <c r="F36" s="51"/>
      <c r="G36" s="51"/>
      <c r="H36" s="51"/>
      <c r="I36" s="52"/>
      <c r="J36" s="51"/>
      <c r="K36" s="52"/>
      <c r="L36" s="51"/>
      <c r="M36" s="52"/>
      <c r="N36" s="51"/>
      <c r="O36" s="52"/>
    </row>
    <row r="37" spans="1:15" s="44" customFormat="1" ht="16.5">
      <c r="A37" s="44" t="s">
        <v>118</v>
      </c>
      <c r="C37" s="55">
        <f>SUM(C32:C35)</f>
        <v>40000</v>
      </c>
      <c r="D37" s="56"/>
      <c r="E37" s="55">
        <f>SUM(E32:E35)</f>
        <v>6941</v>
      </c>
      <c r="F37" s="56"/>
      <c r="G37" s="55">
        <f>SUM(G32:G35)</f>
        <v>0</v>
      </c>
      <c r="H37" s="56"/>
      <c r="I37" s="57">
        <f>SUM(I32:I35)</f>
        <v>20911</v>
      </c>
      <c r="J37" s="56"/>
      <c r="K37" s="57">
        <f>SUM(C37:I37)</f>
        <v>67852</v>
      </c>
      <c r="L37" s="56"/>
      <c r="M37" s="57">
        <f>SUM(M32:M35)</f>
        <v>50</v>
      </c>
      <c r="N37" s="56"/>
      <c r="O37" s="57">
        <f>SUM(O32:O35)</f>
        <v>67902</v>
      </c>
    </row>
    <row r="38" spans="3:15" s="45" customFormat="1" ht="16.5"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2"/>
      <c r="N38" s="51"/>
      <c r="O38" s="51"/>
    </row>
    <row r="39" spans="1:15" s="45" customFormat="1" ht="16.5">
      <c r="A39" s="45" t="s">
        <v>60</v>
      </c>
      <c r="C39" s="48">
        <v>0</v>
      </c>
      <c r="D39" s="48"/>
      <c r="E39" s="49">
        <v>0</v>
      </c>
      <c r="F39" s="48"/>
      <c r="G39" s="48">
        <v>0</v>
      </c>
      <c r="H39" s="48"/>
      <c r="I39" s="48">
        <v>3563</v>
      </c>
      <c r="J39" s="48"/>
      <c r="K39" s="48">
        <f>SUM(C39:I39)</f>
        <v>3563</v>
      </c>
      <c r="L39" s="48"/>
      <c r="M39" s="46">
        <f>-26</f>
        <v>-26</v>
      </c>
      <c r="N39" s="48"/>
      <c r="O39" s="48">
        <f>SUM(K39:M39)</f>
        <v>3537</v>
      </c>
    </row>
    <row r="40" spans="3:15" s="45" customFormat="1" ht="16.5">
      <c r="C40" s="48"/>
      <c r="D40" s="48"/>
      <c r="E40" s="49"/>
      <c r="F40" s="48"/>
      <c r="G40" s="48"/>
      <c r="H40" s="48"/>
      <c r="I40" s="48"/>
      <c r="J40" s="48"/>
      <c r="K40" s="48"/>
      <c r="L40" s="48"/>
      <c r="M40" s="46"/>
      <c r="N40" s="48"/>
      <c r="O40" s="48"/>
    </row>
    <row r="41" spans="1:15" s="45" customFormat="1" ht="16.5">
      <c r="A41" s="3" t="s">
        <v>71</v>
      </c>
      <c r="C41" s="48"/>
      <c r="D41" s="48"/>
      <c r="E41" s="49"/>
      <c r="F41" s="48"/>
      <c r="G41" s="48"/>
      <c r="H41" s="48"/>
      <c r="I41" s="48"/>
      <c r="J41" s="48"/>
      <c r="K41" s="48"/>
      <c r="L41" s="48"/>
      <c r="M41" s="46"/>
      <c r="N41" s="48"/>
      <c r="O41" s="48"/>
    </row>
    <row r="42" spans="1:15" s="45" customFormat="1" ht="16.5">
      <c r="A42" s="3" t="s">
        <v>65</v>
      </c>
      <c r="C42" s="48"/>
      <c r="D42" s="48"/>
      <c r="E42" s="49"/>
      <c r="F42" s="48"/>
      <c r="G42" s="48"/>
      <c r="H42" s="48"/>
      <c r="I42" s="48"/>
      <c r="J42" s="48"/>
      <c r="K42" s="48"/>
      <c r="L42" s="48"/>
      <c r="M42" s="46"/>
      <c r="N42" s="48"/>
      <c r="O42" s="48"/>
    </row>
    <row r="43" spans="1:15" s="45" customFormat="1" ht="16.5">
      <c r="A43" s="3" t="s">
        <v>68</v>
      </c>
      <c r="C43" s="48">
        <v>0</v>
      </c>
      <c r="D43" s="48"/>
      <c r="E43" s="49">
        <v>0</v>
      </c>
      <c r="F43" s="48"/>
      <c r="G43" s="48">
        <v>0</v>
      </c>
      <c r="H43" s="48"/>
      <c r="I43" s="67">
        <f>-864</f>
        <v>-864</v>
      </c>
      <c r="J43" s="67"/>
      <c r="K43" s="67">
        <f>SUM(C43:I43)</f>
        <v>-864</v>
      </c>
      <c r="L43" s="67"/>
      <c r="M43" s="47">
        <v>0</v>
      </c>
      <c r="N43" s="67"/>
      <c r="O43" s="67">
        <f>SUM(K43:M43)</f>
        <v>-864</v>
      </c>
    </row>
    <row r="44" spans="3:15" s="45" customFormat="1" ht="16.5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s="44" customFormat="1" ht="17.25" thickBot="1">
      <c r="A45" s="50" t="s">
        <v>158</v>
      </c>
      <c r="B45" s="50"/>
      <c r="C45" s="58">
        <f>SUM(C37:C44)</f>
        <v>40000</v>
      </c>
      <c r="D45" s="59"/>
      <c r="E45" s="58">
        <f>SUM(E37:E44)</f>
        <v>6941</v>
      </c>
      <c r="F45" s="59"/>
      <c r="G45" s="58">
        <f>SUM(G37:G44)</f>
        <v>0</v>
      </c>
      <c r="H45" s="59"/>
      <c r="I45" s="58">
        <f>SUM(I36:I44)</f>
        <v>23610</v>
      </c>
      <c r="J45" s="59"/>
      <c r="K45" s="58">
        <f>SUM(K37:K44)</f>
        <v>70551</v>
      </c>
      <c r="L45" s="59"/>
      <c r="M45" s="58">
        <f>SUM(M37:M44)</f>
        <v>24</v>
      </c>
      <c r="N45" s="59"/>
      <c r="O45" s="58">
        <f>SUM(O37:O44)</f>
        <v>70575</v>
      </c>
    </row>
    <row r="46" spans="1:15" s="44" customFormat="1" ht="17.25" thickTop="1">
      <c r="A46" s="50"/>
      <c r="B46" s="50"/>
      <c r="C46" s="57"/>
      <c r="D46" s="59"/>
      <c r="E46" s="57"/>
      <c r="F46" s="59"/>
      <c r="G46" s="59"/>
      <c r="H46" s="59"/>
      <c r="I46" s="57"/>
      <c r="J46" s="59"/>
      <c r="K46" s="57"/>
      <c r="L46" s="59"/>
      <c r="M46" s="57"/>
      <c r="N46" s="59"/>
      <c r="O46" s="57"/>
    </row>
    <row r="47" spans="1:15" s="44" customFormat="1" ht="16.5">
      <c r="A47" s="50"/>
      <c r="B47" s="50"/>
      <c r="C47" s="57"/>
      <c r="D47" s="59"/>
      <c r="E47" s="57"/>
      <c r="F47" s="59"/>
      <c r="G47" s="59"/>
      <c r="H47" s="59"/>
      <c r="I47" s="57"/>
      <c r="J47" s="59"/>
      <c r="K47" s="57"/>
      <c r="L47" s="59"/>
      <c r="M47" s="57"/>
      <c r="N47" s="59"/>
      <c r="O47" s="57"/>
    </row>
    <row r="48" spans="1:15" s="44" customFormat="1" ht="16.5">
      <c r="A48" s="50"/>
      <c r="B48" s="50"/>
      <c r="C48" s="57"/>
      <c r="D48" s="59"/>
      <c r="E48" s="57"/>
      <c r="F48" s="59"/>
      <c r="G48" s="59"/>
      <c r="H48" s="59"/>
      <c r="I48" s="57"/>
      <c r="J48" s="59"/>
      <c r="K48" s="57"/>
      <c r="L48" s="59"/>
      <c r="M48" s="57"/>
      <c r="N48" s="59"/>
      <c r="O48" s="57"/>
    </row>
    <row r="49" spans="1:15" s="44" customFormat="1" ht="16.5">
      <c r="A49" s="50"/>
      <c r="B49" s="50"/>
      <c r="C49" s="57"/>
      <c r="D49" s="59"/>
      <c r="E49" s="57"/>
      <c r="F49" s="59"/>
      <c r="G49" s="59"/>
      <c r="H49" s="59"/>
      <c r="I49" s="57"/>
      <c r="J49" s="59"/>
      <c r="K49" s="57"/>
      <c r="L49" s="59"/>
      <c r="M49" s="57"/>
      <c r="N49" s="59"/>
      <c r="O49" s="57"/>
    </row>
    <row r="50" spans="1:15" s="44" customFormat="1" ht="16.5">
      <c r="A50" s="50"/>
      <c r="B50" s="50"/>
      <c r="C50" s="57"/>
      <c r="D50" s="59"/>
      <c r="E50" s="57"/>
      <c r="F50" s="59"/>
      <c r="G50" s="59"/>
      <c r="H50" s="59"/>
      <c r="I50" s="57"/>
      <c r="J50" s="59"/>
      <c r="K50" s="57"/>
      <c r="L50" s="59"/>
      <c r="M50" s="57"/>
      <c r="N50" s="59"/>
      <c r="O50" s="57"/>
    </row>
    <row r="51" spans="1:15" s="44" customFormat="1" ht="16.5">
      <c r="A51" s="50"/>
      <c r="B51" s="50"/>
      <c r="C51" s="57"/>
      <c r="D51" s="59"/>
      <c r="E51" s="57"/>
      <c r="F51" s="59"/>
      <c r="G51" s="59"/>
      <c r="H51" s="59"/>
      <c r="I51" s="57"/>
      <c r="J51" s="59"/>
      <c r="K51" s="57"/>
      <c r="L51" s="59"/>
      <c r="M51" s="57"/>
      <c r="N51" s="59"/>
      <c r="O51" s="57"/>
    </row>
    <row r="52" spans="11:13" s="45" customFormat="1" ht="16.5">
      <c r="K52" s="83"/>
      <c r="M52" s="48"/>
    </row>
    <row r="53" spans="1:13" s="45" customFormat="1" ht="16.5">
      <c r="A53" s="44" t="s">
        <v>119</v>
      </c>
      <c r="B53" s="44"/>
      <c r="M53" s="48"/>
    </row>
    <row r="54" spans="1:13" s="45" customFormat="1" ht="16.5">
      <c r="A54" s="44" t="s">
        <v>120</v>
      </c>
      <c r="B54" s="44"/>
      <c r="M54" s="48"/>
    </row>
  </sheetData>
  <printOptions/>
  <pageMargins left="0.39" right="0.39" top="0.58" bottom="0.58" header="0.34" footer="0.33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zoomScale="75" zoomScaleNormal="75" workbookViewId="0" topLeftCell="A46">
      <selection activeCell="A67" sqref="A67"/>
    </sheetView>
  </sheetViews>
  <sheetFormatPr defaultColWidth="9.140625" defaultRowHeight="12.75"/>
  <cols>
    <col min="1" max="1" width="71.421875" style="2" customWidth="1"/>
    <col min="2" max="2" width="22.140625" style="2" customWidth="1"/>
    <col min="3" max="3" width="3.00390625" style="25" customWidth="1"/>
    <col min="4" max="4" width="22.140625" style="2" customWidth="1"/>
    <col min="5" max="16384" width="9.140625" style="2" customWidth="1"/>
  </cols>
  <sheetData>
    <row r="1" ht="18.75">
      <c r="A1" s="14" t="s">
        <v>5</v>
      </c>
    </row>
    <row r="2" ht="15.75">
      <c r="A2" s="15" t="s">
        <v>35</v>
      </c>
    </row>
    <row r="3" ht="15.75">
      <c r="A3" s="16"/>
    </row>
    <row r="4" ht="15.75">
      <c r="A4" s="1" t="s">
        <v>33</v>
      </c>
    </row>
    <row r="5" ht="15.75">
      <c r="A5" s="1"/>
    </row>
    <row r="6" spans="1:4" ht="15.75">
      <c r="A6" s="1"/>
      <c r="B6" s="17" t="s">
        <v>47</v>
      </c>
      <c r="D6" s="17" t="s">
        <v>47</v>
      </c>
    </row>
    <row r="7" spans="1:4" ht="15.75">
      <c r="A7" s="1"/>
      <c r="B7" s="17" t="s">
        <v>159</v>
      </c>
      <c r="D7" s="17" t="s">
        <v>159</v>
      </c>
    </row>
    <row r="8" spans="1:4" ht="15.75">
      <c r="A8" s="1"/>
      <c r="B8" s="24" t="s">
        <v>154</v>
      </c>
      <c r="C8" s="26"/>
      <c r="D8" s="24" t="s">
        <v>75</v>
      </c>
    </row>
    <row r="9" spans="1:4" ht="15.75">
      <c r="A9" s="1"/>
      <c r="B9" s="17" t="s">
        <v>8</v>
      </c>
      <c r="C9" s="27"/>
      <c r="D9" s="17" t="s">
        <v>8</v>
      </c>
    </row>
    <row r="10" spans="2:4" ht="15.75">
      <c r="B10" s="28"/>
      <c r="C10" s="29"/>
      <c r="D10" s="88" t="s">
        <v>121</v>
      </c>
    </row>
    <row r="11" spans="2:4" ht="15.75">
      <c r="B11" s="28"/>
      <c r="C11" s="29"/>
      <c r="D11" s="88"/>
    </row>
    <row r="12" spans="1:4" ht="15.75">
      <c r="A12" s="1" t="s">
        <v>28</v>
      </c>
      <c r="B12" s="30"/>
      <c r="C12" s="31"/>
      <c r="D12" s="30"/>
    </row>
    <row r="13" spans="1:4" ht="15.75">
      <c r="A13" s="2" t="s">
        <v>15</v>
      </c>
      <c r="B13" s="30">
        <v>8004</v>
      </c>
      <c r="C13" s="31"/>
      <c r="D13" s="30">
        <f>6603-2267</f>
        <v>4336</v>
      </c>
    </row>
    <row r="14" spans="2:4" ht="15.75">
      <c r="B14" s="30"/>
      <c r="C14" s="31"/>
      <c r="D14" s="30"/>
    </row>
    <row r="15" spans="1:4" ht="15.75">
      <c r="A15" s="2" t="s">
        <v>16</v>
      </c>
      <c r="B15" s="30"/>
      <c r="C15" s="31"/>
      <c r="D15" s="30"/>
    </row>
    <row r="16" spans="1:4" ht="15.75">
      <c r="A16" s="2" t="s">
        <v>25</v>
      </c>
      <c r="B16" s="13">
        <v>3776</v>
      </c>
      <c r="C16" s="31"/>
      <c r="D16" s="30">
        <v>2356</v>
      </c>
    </row>
    <row r="17" spans="1:4" ht="15.75">
      <c r="A17" s="2" t="s">
        <v>17</v>
      </c>
      <c r="B17" s="13">
        <v>0</v>
      </c>
      <c r="C17" s="31"/>
      <c r="D17" s="30">
        <v>73</v>
      </c>
    </row>
    <row r="18" spans="1:4" ht="15.75">
      <c r="A18" s="2" t="s">
        <v>148</v>
      </c>
      <c r="B18" s="30">
        <f>-8</f>
        <v>-8</v>
      </c>
      <c r="C18" s="31"/>
      <c r="D18" s="13">
        <v>0</v>
      </c>
    </row>
    <row r="19" spans="1:4" ht="15.75">
      <c r="A19" s="2" t="s">
        <v>149</v>
      </c>
      <c r="B19" s="30">
        <v>49</v>
      </c>
      <c r="C19" s="31"/>
      <c r="D19" s="13">
        <v>3</v>
      </c>
    </row>
    <row r="20" spans="1:4" ht="15.75">
      <c r="A20" s="2" t="s">
        <v>160</v>
      </c>
      <c r="B20" s="30">
        <v>127</v>
      </c>
      <c r="C20" s="31"/>
      <c r="D20" s="35">
        <v>0</v>
      </c>
    </row>
    <row r="21" spans="1:4" ht="15.75">
      <c r="A21" s="2" t="s">
        <v>18</v>
      </c>
      <c r="B21" s="13">
        <v>3043</v>
      </c>
      <c r="C21" s="31"/>
      <c r="D21" s="13">
        <v>437</v>
      </c>
    </row>
    <row r="22" spans="1:4" ht="15.75">
      <c r="A22" s="2" t="s">
        <v>161</v>
      </c>
      <c r="B22" s="30">
        <f>-78</f>
        <v>-78</v>
      </c>
      <c r="C22" s="31"/>
      <c r="D22" s="30">
        <v>-4</v>
      </c>
    </row>
    <row r="23" spans="2:4" ht="15.75">
      <c r="B23" s="32"/>
      <c r="C23" s="31"/>
      <c r="D23" s="32"/>
    </row>
    <row r="24" spans="1:4" ht="15.75">
      <c r="A24" s="2" t="s">
        <v>67</v>
      </c>
      <c r="B24" s="30">
        <f>SUM(B13:B22)</f>
        <v>14913</v>
      </c>
      <c r="C24" s="31"/>
      <c r="D24" s="30">
        <f>SUM(D13:D22)</f>
        <v>7201</v>
      </c>
    </row>
    <row r="25" ht="15.75">
      <c r="C25" s="31"/>
    </row>
    <row r="26" spans="1:3" ht="15.75">
      <c r="A26" s="2" t="s">
        <v>19</v>
      </c>
      <c r="C26" s="31"/>
    </row>
    <row r="27" spans="1:4" ht="15.75">
      <c r="A27" s="2" t="s">
        <v>66</v>
      </c>
      <c r="B27" s="30">
        <f>-2530-17786</f>
        <v>-20316</v>
      </c>
      <c r="C27" s="31"/>
      <c r="D27" s="30">
        <f>-10377</f>
        <v>-10377</v>
      </c>
    </row>
    <row r="28" spans="1:4" ht="15.75">
      <c r="A28" s="2" t="s">
        <v>26</v>
      </c>
      <c r="B28" s="30">
        <f>-30758</f>
        <v>-30758</v>
      </c>
      <c r="C28" s="31"/>
      <c r="D28" s="30">
        <v>-9346</v>
      </c>
    </row>
    <row r="29" spans="1:6" ht="15.75">
      <c r="A29" s="2" t="s">
        <v>27</v>
      </c>
      <c r="B29" s="30">
        <f>24754-2057</f>
        <v>22697</v>
      </c>
      <c r="C29" s="31"/>
      <c r="D29" s="30">
        <v>26690</v>
      </c>
      <c r="F29" s="39"/>
    </row>
    <row r="30" spans="2:4" ht="15.75">
      <c r="B30" s="32"/>
      <c r="C30" s="31"/>
      <c r="D30" s="32"/>
    </row>
    <row r="31" spans="1:4" ht="15.75">
      <c r="A31" s="2" t="s">
        <v>150</v>
      </c>
      <c r="B31" s="30">
        <f>SUM(B24:B29)</f>
        <v>-13464</v>
      </c>
      <c r="C31" s="31"/>
      <c r="D31" s="30">
        <f>SUM(D24:D29)</f>
        <v>14168</v>
      </c>
    </row>
    <row r="32" spans="2:4" ht="15.75">
      <c r="B32" s="30"/>
      <c r="C32" s="31"/>
      <c r="D32" s="30"/>
    </row>
    <row r="33" spans="1:4" ht="15.75">
      <c r="A33" s="2" t="s">
        <v>20</v>
      </c>
      <c r="B33" s="30">
        <v>-950</v>
      </c>
      <c r="C33" s="31"/>
      <c r="D33" s="30">
        <f>-1272</f>
        <v>-1272</v>
      </c>
    </row>
    <row r="34" spans="1:4" ht="15.75">
      <c r="A34" s="2" t="s">
        <v>21</v>
      </c>
      <c r="B34" s="38">
        <f>-B21</f>
        <v>-3043</v>
      </c>
      <c r="C34" s="31"/>
      <c r="D34" s="38">
        <f>-437</f>
        <v>-437</v>
      </c>
    </row>
    <row r="35" spans="1:4" ht="15.75">
      <c r="A35" s="2" t="s">
        <v>162</v>
      </c>
      <c r="B35" s="38">
        <f>-B22</f>
        <v>78</v>
      </c>
      <c r="C35" s="31"/>
      <c r="D35" s="38">
        <v>4</v>
      </c>
    </row>
    <row r="36" ht="15.75">
      <c r="C36" s="31"/>
    </row>
    <row r="37" spans="1:4" ht="15.75">
      <c r="A37" s="1" t="s">
        <v>151</v>
      </c>
      <c r="B37" s="33">
        <f>SUM(B31:B35)</f>
        <v>-17379</v>
      </c>
      <c r="C37" s="34"/>
      <c r="D37" s="33">
        <f>SUM(D31:D35)</f>
        <v>12463</v>
      </c>
    </row>
    <row r="38" ht="15.75">
      <c r="C38" s="31"/>
    </row>
    <row r="39" spans="1:3" ht="15.75">
      <c r="A39" s="1" t="s">
        <v>29</v>
      </c>
      <c r="C39" s="31"/>
    </row>
    <row r="40" spans="1:4" ht="15.75">
      <c r="A40" s="2" t="s">
        <v>22</v>
      </c>
      <c r="B40" s="30">
        <f>-14936</f>
        <v>-14936</v>
      </c>
      <c r="C40" s="31"/>
      <c r="D40" s="30">
        <f>-13505</f>
        <v>-13505</v>
      </c>
    </row>
    <row r="41" spans="1:4" ht="15.75">
      <c r="A41" s="2" t="s">
        <v>163</v>
      </c>
      <c r="B41" s="30">
        <v>-2859</v>
      </c>
      <c r="C41" s="31"/>
      <c r="D41" s="35">
        <v>0</v>
      </c>
    </row>
    <row r="42" spans="1:4" ht="15.75">
      <c r="A42" s="2" t="s">
        <v>102</v>
      </c>
      <c r="B42" s="30">
        <v>208</v>
      </c>
      <c r="C42" s="31"/>
      <c r="D42" s="13">
        <v>393</v>
      </c>
    </row>
    <row r="43" spans="1:4" ht="15.75">
      <c r="A43" s="2" t="s">
        <v>164</v>
      </c>
      <c r="B43" s="30">
        <v>1711</v>
      </c>
      <c r="C43" s="31"/>
      <c r="D43" s="35">
        <v>0</v>
      </c>
    </row>
    <row r="44" spans="1:4" ht="15.75">
      <c r="A44" s="2" t="s">
        <v>101</v>
      </c>
      <c r="B44" s="13">
        <v>221</v>
      </c>
      <c r="C44" s="31"/>
      <c r="D44" s="30">
        <v>10</v>
      </c>
    </row>
    <row r="45" ht="15.75">
      <c r="C45" s="31"/>
    </row>
    <row r="46" spans="1:4" ht="15.75">
      <c r="A46" s="1" t="s">
        <v>70</v>
      </c>
      <c r="B46" s="33">
        <f>SUM(B40:B45)</f>
        <v>-15655</v>
      </c>
      <c r="C46" s="34"/>
      <c r="D46" s="33">
        <f>SUM(D40:D44)</f>
        <v>-13102</v>
      </c>
    </row>
    <row r="47" ht="15.75">
      <c r="C47" s="31"/>
    </row>
    <row r="48" spans="1:4" ht="15.75">
      <c r="A48" s="1" t="s">
        <v>30</v>
      </c>
      <c r="B48" s="30"/>
      <c r="C48" s="31"/>
      <c r="D48" s="30"/>
    </row>
    <row r="49" spans="1:4" ht="15.75">
      <c r="A49" s="2" t="s">
        <v>99</v>
      </c>
      <c r="B49" s="35">
        <v>0</v>
      </c>
      <c r="C49" s="31"/>
      <c r="D49" s="30">
        <v>-170</v>
      </c>
    </row>
    <row r="50" spans="1:4" ht="15.75">
      <c r="A50" s="2" t="s">
        <v>165</v>
      </c>
      <c r="B50" s="30">
        <v>1586</v>
      </c>
      <c r="C50" s="31"/>
      <c r="D50" s="30">
        <v>1702</v>
      </c>
    </row>
    <row r="51" spans="1:4" ht="15.75">
      <c r="A51" s="2" t="s">
        <v>104</v>
      </c>
      <c r="B51" s="30">
        <v>35753</v>
      </c>
      <c r="C51" s="31"/>
      <c r="D51" s="35">
        <v>0</v>
      </c>
    </row>
    <row r="52" spans="1:4" ht="15.75">
      <c r="A52" s="2" t="s">
        <v>69</v>
      </c>
      <c r="B52" s="13">
        <v>1271</v>
      </c>
      <c r="C52" s="31"/>
      <c r="D52" s="30">
        <v>1924</v>
      </c>
    </row>
    <row r="53" spans="1:4" ht="15.75">
      <c r="A53" s="2" t="s">
        <v>166</v>
      </c>
      <c r="B53" s="13">
        <v>0</v>
      </c>
      <c r="C53" s="31"/>
      <c r="D53" s="30">
        <v>-258</v>
      </c>
    </row>
    <row r="54" spans="1:4" ht="15.75">
      <c r="A54" s="2" t="s">
        <v>103</v>
      </c>
      <c r="B54" s="30">
        <f>-864</f>
        <v>-864</v>
      </c>
      <c r="C54" s="31"/>
      <c r="D54" s="30">
        <v>-864</v>
      </c>
    </row>
    <row r="55" spans="2:4" ht="15.75">
      <c r="B55" s="30"/>
      <c r="C55" s="31"/>
      <c r="D55" s="30"/>
    </row>
    <row r="56" spans="1:4" ht="15.75">
      <c r="A56" s="1" t="s">
        <v>147</v>
      </c>
      <c r="B56" s="33">
        <f>SUM(B49:B55)</f>
        <v>37746</v>
      </c>
      <c r="C56" s="34"/>
      <c r="D56" s="33">
        <f>SUM(D49:D55)</f>
        <v>2334</v>
      </c>
    </row>
    <row r="57" spans="2:4" ht="15.75">
      <c r="B57" s="30"/>
      <c r="C57" s="31"/>
      <c r="D57" s="30"/>
    </row>
    <row r="58" spans="1:4" ht="15.75">
      <c r="A58" s="1" t="s">
        <v>124</v>
      </c>
      <c r="B58" s="30">
        <f>B37+B46+B56</f>
        <v>4712</v>
      </c>
      <c r="C58" s="31"/>
      <c r="D58" s="30">
        <f>D37+D46+D56</f>
        <v>1695</v>
      </c>
    </row>
    <row r="59" spans="2:4" ht="15.75">
      <c r="B59" s="30"/>
      <c r="C59" s="31"/>
      <c r="D59" s="30"/>
    </row>
    <row r="60" spans="1:4" ht="15.75">
      <c r="A60" s="1" t="s">
        <v>31</v>
      </c>
      <c r="B60" s="30">
        <v>6182</v>
      </c>
      <c r="C60" s="31"/>
      <c r="D60" s="30">
        <f>4487</f>
        <v>4487</v>
      </c>
    </row>
    <row r="61" spans="1:4" ht="15.75">
      <c r="A61" s="1"/>
      <c r="B61" s="30"/>
      <c r="C61" s="31"/>
      <c r="D61" s="30"/>
    </row>
    <row r="62" spans="1:4" ht="16.5" thickBot="1">
      <c r="A62" s="1" t="s">
        <v>32</v>
      </c>
      <c r="B62" s="36">
        <f>SUM(B58:B60)</f>
        <v>10894</v>
      </c>
      <c r="C62" s="34"/>
      <c r="D62" s="36">
        <f>SUM(D58:D60)</f>
        <v>6182</v>
      </c>
    </row>
    <row r="63" ht="16.5" thickTop="1"/>
    <row r="65" ht="15.75">
      <c r="A65" s="2" t="s">
        <v>57</v>
      </c>
    </row>
    <row r="66" spans="1:4" ht="15.75">
      <c r="A66" s="2" t="s">
        <v>58</v>
      </c>
      <c r="B66" s="13">
        <v>13759</v>
      </c>
      <c r="D66" s="13">
        <v>8401</v>
      </c>
    </row>
    <row r="67" spans="1:4" ht="15.75">
      <c r="A67" s="2" t="s">
        <v>59</v>
      </c>
      <c r="B67" s="30">
        <v>-2865</v>
      </c>
      <c r="D67" s="30">
        <v>-2219</v>
      </c>
    </row>
    <row r="68" spans="2:4" ht="16.5" thickBot="1">
      <c r="B68" s="22">
        <f>SUM(B66:B67)</f>
        <v>10894</v>
      </c>
      <c r="D68" s="22">
        <f>SUM(D66:D67)</f>
        <v>6182</v>
      </c>
    </row>
    <row r="69" ht="16.5" thickTop="1"/>
    <row r="71" ht="15.75">
      <c r="A71" s="1" t="s">
        <v>34</v>
      </c>
    </row>
    <row r="72" ht="15.75">
      <c r="A72" s="1" t="s">
        <v>74</v>
      </c>
    </row>
  </sheetData>
  <printOptions/>
  <pageMargins left="0.5" right="0.5" top="0.47" bottom="0.23" header="0.39" footer="0.18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PRESS METAL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 METAL SDN BHD</dc:creator>
  <cp:keywords/>
  <dc:description/>
  <cp:lastModifiedBy>PMB</cp:lastModifiedBy>
  <cp:lastPrinted>2007-02-27T01:02:59Z</cp:lastPrinted>
  <dcterms:created xsi:type="dcterms:W3CDTF">2000-01-03T01:56:45Z</dcterms:created>
  <dcterms:modified xsi:type="dcterms:W3CDTF">2007-02-27T04:34:28Z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